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20" yWindow="105" windowWidth="9420" windowHeight="4500" tabRatio="848"/>
  </bookViews>
  <sheets>
    <sheet name="дод1" sheetId="27" r:id="rId1"/>
    <sheet name="дод2" sheetId="20" r:id="rId2"/>
    <sheet name="дод3" sheetId="1" r:id="rId3"/>
    <sheet name="дод4" sheetId="14" r:id="rId4"/>
    <sheet name="дод5" sheetId="12" r:id="rId5"/>
    <sheet name="дод5.1" sheetId="24" r:id="rId6"/>
    <sheet name="дод6" sheetId="15" r:id="rId7"/>
    <sheet name=" дод7" sheetId="22" r:id="rId8"/>
  </sheets>
  <definedNames>
    <definedName name="_xlnm._FilterDatabase" localSheetId="2" hidden="1">дод3!$S$1:$S$369</definedName>
    <definedName name="_xlnm._FilterDatabase" localSheetId="3" hidden="1">дод4!$A$13:$A$13</definedName>
    <definedName name="_xlnm._FilterDatabase" localSheetId="5" hidden="1">дод5.1!$I$1:$I$2346</definedName>
    <definedName name="_xlnm.Print_Titles" localSheetId="7">' дод7'!$7:$8</definedName>
    <definedName name="_xlnm.Print_Titles" localSheetId="0">дод1!$6:$8</definedName>
    <definedName name="_xlnm.Print_Titles" localSheetId="1">дод2!$7:$9</definedName>
    <definedName name="_xlnm.Print_Titles" localSheetId="2">дод3!$6:$12</definedName>
    <definedName name="_xlnm.Print_Titles" localSheetId="3">дод4!$4:$12</definedName>
    <definedName name="_xlnm.Print_Titles" localSheetId="4">дод5!$B:$B,дод5!$7:$14</definedName>
    <definedName name="_xlnm.Print_Titles" localSheetId="5">дод5.1!$A:$A,дод5.1!$6:$7</definedName>
    <definedName name="_xlnm.Print_Titles" localSheetId="6">дод6!$7:$8</definedName>
    <definedName name="_xlnm.Print_Area" localSheetId="7">' дод7'!$A$1:$I$169</definedName>
    <definedName name="_xlnm.Print_Area" localSheetId="0">дод1!$A$1:$F$156</definedName>
    <definedName name="_xlnm.Print_Area" localSheetId="1">дод2!$A$1:$G$30</definedName>
    <definedName name="_xlnm.Print_Area" localSheetId="2">дод3!$A$1:$R$364</definedName>
    <definedName name="_xlnm.Print_Area" localSheetId="3">дод4!$A$1:$Q$29</definedName>
    <definedName name="_xlnm.Print_Area" localSheetId="4">дод5!$A$1:$BO$83</definedName>
    <definedName name="_xlnm.Print_Area" localSheetId="5">дод5.1!$A$1:$E$2328</definedName>
    <definedName name="_xlnm.Print_Area" localSheetId="6">дод6!$A$1:$J$87</definedName>
  </definedNames>
  <calcPr calcId="145621" fullCalcOnLoad="1"/>
</workbook>
</file>

<file path=xl/calcChain.xml><?xml version="1.0" encoding="utf-8"?>
<calcChain xmlns="http://schemas.openxmlformats.org/spreadsheetml/2006/main">
  <c r="E25" i="27" l="1"/>
  <c r="E24" i="27" s="1"/>
  <c r="E35" i="27"/>
  <c r="E31" i="27"/>
  <c r="E29" i="27"/>
  <c r="E41" i="27"/>
  <c r="E40" i="27"/>
  <c r="E47" i="27"/>
  <c r="E53" i="27"/>
  <c r="E66" i="27"/>
  <c r="E65" i="27" s="1"/>
  <c r="E71" i="27"/>
  <c r="E76" i="27"/>
  <c r="C76" i="27" s="1"/>
  <c r="E85" i="27"/>
  <c r="E98" i="27"/>
  <c r="E147" i="27"/>
  <c r="E150" i="27"/>
  <c r="E149" i="27" s="1"/>
  <c r="E79" i="27"/>
  <c r="E78" i="27"/>
  <c r="C78" i="27" s="1"/>
  <c r="D11" i="27"/>
  <c r="D18" i="27"/>
  <c r="D35" i="27"/>
  <c r="D31" i="27"/>
  <c r="D28" i="27" s="1"/>
  <c r="D29" i="27"/>
  <c r="D38" i="27"/>
  <c r="D41" i="27"/>
  <c r="C41" i="27" s="1"/>
  <c r="D40" i="27"/>
  <c r="D48" i="27"/>
  <c r="D47" i="27"/>
  <c r="D61" i="27"/>
  <c r="D53" i="27"/>
  <c r="D66" i="27"/>
  <c r="D65" i="27"/>
  <c r="D85" i="27"/>
  <c r="D101" i="27"/>
  <c r="C101" i="27" s="1"/>
  <c r="D102" i="27"/>
  <c r="D106" i="27"/>
  <c r="D107" i="27"/>
  <c r="D109" i="27"/>
  <c r="C109" i="27" s="1"/>
  <c r="D110" i="27"/>
  <c r="D111" i="27"/>
  <c r="D112" i="27"/>
  <c r="D113" i="27"/>
  <c r="C113" i="27" s="1"/>
  <c r="D114" i="27"/>
  <c r="D115" i="27"/>
  <c r="D120" i="27"/>
  <c r="D123" i="27"/>
  <c r="C123" i="27" s="1"/>
  <c r="D124" i="27"/>
  <c r="C124" i="27" s="1"/>
  <c r="D126" i="27"/>
  <c r="D127" i="27"/>
  <c r="D98" i="27"/>
  <c r="D82" i="27" s="1"/>
  <c r="D81" i="27" s="1"/>
  <c r="C149" i="27"/>
  <c r="F24" i="27"/>
  <c r="F35" i="27"/>
  <c r="F31" i="27"/>
  <c r="F29" i="27"/>
  <c r="F41" i="27"/>
  <c r="F40" i="27"/>
  <c r="F47" i="27"/>
  <c r="F46" i="27" s="1"/>
  <c r="F53" i="27"/>
  <c r="F52" i="27"/>
  <c r="F66" i="27"/>
  <c r="F65" i="27" s="1"/>
  <c r="F98" i="27"/>
  <c r="F82" i="27"/>
  <c r="F81" i="27" s="1"/>
  <c r="F147" i="27"/>
  <c r="F149" i="27"/>
  <c r="F79" i="27"/>
  <c r="F78" i="27" s="1"/>
  <c r="C153" i="27"/>
  <c r="C152" i="27"/>
  <c r="C151" i="27"/>
  <c r="C150" i="27"/>
  <c r="C148" i="27"/>
  <c r="C147" i="27"/>
  <c r="C146" i="27"/>
  <c r="C145" i="27"/>
  <c r="C144" i="27"/>
  <c r="F143" i="27"/>
  <c r="E143" i="27"/>
  <c r="D143" i="27"/>
  <c r="C143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2" i="27"/>
  <c r="C121" i="27"/>
  <c r="C120" i="27"/>
  <c r="C119" i="27"/>
  <c r="C118" i="27"/>
  <c r="C117" i="27"/>
  <c r="C116" i="27"/>
  <c r="C115" i="27"/>
  <c r="C114" i="27"/>
  <c r="C112" i="27"/>
  <c r="C111" i="27"/>
  <c r="C110" i="27"/>
  <c r="C108" i="27"/>
  <c r="C107" i="27"/>
  <c r="C106" i="27"/>
  <c r="C105" i="27"/>
  <c r="C104" i="27"/>
  <c r="C103" i="27"/>
  <c r="C102" i="27"/>
  <c r="C100" i="27"/>
  <c r="C99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F85" i="27"/>
  <c r="C84" i="27"/>
  <c r="C83" i="27"/>
  <c r="C80" i="27"/>
  <c r="C79" i="27"/>
  <c r="C77" i="27"/>
  <c r="C75" i="27"/>
  <c r="C74" i="27"/>
  <c r="C73" i="27"/>
  <c r="C72" i="27"/>
  <c r="C69" i="27"/>
  <c r="C68" i="27"/>
  <c r="C67" i="27"/>
  <c r="C66" i="27"/>
  <c r="C65" i="27" s="1"/>
  <c r="C64" i="27"/>
  <c r="C63" i="27"/>
  <c r="C62" i="27"/>
  <c r="C60" i="27"/>
  <c r="C59" i="27"/>
  <c r="C58" i="27"/>
  <c r="C57" i="27"/>
  <c r="C56" i="27"/>
  <c r="C55" i="27"/>
  <c r="C54" i="27"/>
  <c r="C51" i="27"/>
  <c r="C50" i="27"/>
  <c r="C49" i="27"/>
  <c r="C48" i="27"/>
  <c r="C45" i="27"/>
  <c r="C44" i="27"/>
  <c r="C43" i="27"/>
  <c r="C42" i="27"/>
  <c r="C40" i="27"/>
  <c r="C39" i="27"/>
  <c r="C38" i="27" s="1"/>
  <c r="C37" i="27"/>
  <c r="C36" i="27"/>
  <c r="C34" i="27"/>
  <c r="C33" i="27"/>
  <c r="C32" i="27"/>
  <c r="C30" i="27"/>
  <c r="C29" i="27"/>
  <c r="C27" i="27"/>
  <c r="C26" i="27"/>
  <c r="C25" i="27"/>
  <c r="C24" i="27"/>
  <c r="C22" i="27"/>
  <c r="C21" i="27"/>
  <c r="C20" i="27"/>
  <c r="C19" i="27"/>
  <c r="F18" i="27"/>
  <c r="E18" i="27"/>
  <c r="C18" i="27"/>
  <c r="C17" i="27"/>
  <c r="C16" i="27"/>
  <c r="C15" i="27"/>
  <c r="C14" i="27"/>
  <c r="C13" i="27"/>
  <c r="C12" i="27"/>
  <c r="F11" i="27"/>
  <c r="E11" i="27"/>
  <c r="C11" i="27" s="1"/>
  <c r="H51" i="22"/>
  <c r="G51" i="22"/>
  <c r="AJ20" i="12"/>
  <c r="AJ44" i="12"/>
  <c r="AJ77" i="12" s="1"/>
  <c r="AJ81" i="12" s="1"/>
  <c r="F15" i="1"/>
  <c r="F16" i="1"/>
  <c r="F20" i="1"/>
  <c r="F19" i="1"/>
  <c r="F23" i="1"/>
  <c r="F22" i="1"/>
  <c r="K15" i="1"/>
  <c r="K16" i="1"/>
  <c r="K20" i="1"/>
  <c r="K19" i="1" s="1"/>
  <c r="K22" i="1"/>
  <c r="S15" i="1"/>
  <c r="S16" i="1"/>
  <c r="F17" i="1"/>
  <c r="K17" i="1"/>
  <c r="S17" i="1"/>
  <c r="F18" i="1"/>
  <c r="S18" i="1" s="1"/>
  <c r="K18" i="1"/>
  <c r="S20" i="1"/>
  <c r="F21" i="1"/>
  <c r="K21" i="1"/>
  <c r="S21" i="1"/>
  <c r="S22" i="1"/>
  <c r="F24" i="1"/>
  <c r="K24" i="1"/>
  <c r="S24" i="1"/>
  <c r="F25" i="1"/>
  <c r="K25" i="1"/>
  <c r="S25" i="1"/>
  <c r="F28" i="1"/>
  <c r="F29" i="1"/>
  <c r="F30" i="1"/>
  <c r="F31" i="1"/>
  <c r="F32" i="1"/>
  <c r="K28" i="1"/>
  <c r="K29" i="1"/>
  <c r="K31" i="1"/>
  <c r="K32" i="1"/>
  <c r="F27" i="1"/>
  <c r="S30" i="1"/>
  <c r="S32" i="1"/>
  <c r="F33" i="1"/>
  <c r="K34" i="1"/>
  <c r="K33" i="1" s="1"/>
  <c r="S33" i="1"/>
  <c r="S34" i="1"/>
  <c r="F37" i="1"/>
  <c r="F38" i="1"/>
  <c r="F39" i="1"/>
  <c r="S39" i="1" s="1"/>
  <c r="F40" i="1"/>
  <c r="F41" i="1"/>
  <c r="F42" i="1"/>
  <c r="F44" i="1"/>
  <c r="S44" i="1" s="1"/>
  <c r="F45" i="1"/>
  <c r="S45" i="1" s="1"/>
  <c r="F46" i="1"/>
  <c r="F47" i="1"/>
  <c r="F49" i="1"/>
  <c r="F50" i="1"/>
  <c r="F52" i="1"/>
  <c r="F54" i="1"/>
  <c r="F56" i="1"/>
  <c r="R56" i="1" s="1"/>
  <c r="R55" i="1" s="1"/>
  <c r="F57" i="1"/>
  <c r="S57" i="1" s="1"/>
  <c r="F58" i="1"/>
  <c r="F60" i="1"/>
  <c r="F43" i="1"/>
  <c r="S43" i="1" s="1"/>
  <c r="F48" i="1"/>
  <c r="S48" i="1" s="1"/>
  <c r="F59" i="1"/>
  <c r="K37" i="1"/>
  <c r="K38" i="1"/>
  <c r="K39" i="1"/>
  <c r="K41" i="1"/>
  <c r="K42" i="1"/>
  <c r="K44" i="1"/>
  <c r="K45" i="1"/>
  <c r="K46" i="1"/>
  <c r="K47" i="1"/>
  <c r="S47" i="1" s="1"/>
  <c r="K49" i="1"/>
  <c r="K50" i="1"/>
  <c r="K52" i="1"/>
  <c r="K54" i="1"/>
  <c r="K56" i="1"/>
  <c r="K57" i="1"/>
  <c r="K58" i="1"/>
  <c r="K60" i="1"/>
  <c r="S60" i="1" s="1"/>
  <c r="K43" i="1"/>
  <c r="K48" i="1"/>
  <c r="K59" i="1"/>
  <c r="S59" i="1" s="1"/>
  <c r="K55" i="1"/>
  <c r="S41" i="1"/>
  <c r="S42" i="1"/>
  <c r="S46" i="1"/>
  <c r="S49" i="1"/>
  <c r="S50" i="1"/>
  <c r="F51" i="1"/>
  <c r="K51" i="1"/>
  <c r="S51" i="1"/>
  <c r="S52" i="1"/>
  <c r="F53" i="1"/>
  <c r="K53" i="1"/>
  <c r="S53" i="1"/>
  <c r="S54" i="1"/>
  <c r="S58" i="1"/>
  <c r="F66" i="1"/>
  <c r="F67" i="1"/>
  <c r="S67" i="1" s="1"/>
  <c r="F71" i="1"/>
  <c r="F68" i="1"/>
  <c r="F73" i="1"/>
  <c r="R73" i="1" s="1"/>
  <c r="F69" i="1"/>
  <c r="F72" i="1"/>
  <c r="F74" i="1"/>
  <c r="F77" i="1"/>
  <c r="F80" i="1"/>
  <c r="S80" i="1" s="1"/>
  <c r="F81" i="1"/>
  <c r="F78" i="1"/>
  <c r="F83" i="1"/>
  <c r="F95" i="1"/>
  <c r="F85" i="1"/>
  <c r="F90" i="1"/>
  <c r="F91" i="1"/>
  <c r="F92" i="1"/>
  <c r="S92" i="1" s="1"/>
  <c r="F98" i="1"/>
  <c r="F64" i="1"/>
  <c r="F86" i="1"/>
  <c r="F94" i="1"/>
  <c r="F88" i="1"/>
  <c r="F89" i="1"/>
  <c r="F61" i="1"/>
  <c r="K66" i="1"/>
  <c r="K67" i="1"/>
  <c r="K71" i="1"/>
  <c r="K68" i="1"/>
  <c r="K73" i="1"/>
  <c r="K69" i="1"/>
  <c r="K72" i="1"/>
  <c r="K74" i="1"/>
  <c r="S74" i="1" s="1"/>
  <c r="K77" i="1"/>
  <c r="K80" i="1"/>
  <c r="K81" i="1"/>
  <c r="K78" i="1"/>
  <c r="S78" i="1" s="1"/>
  <c r="K95" i="1"/>
  <c r="K85" i="1"/>
  <c r="K90" i="1"/>
  <c r="S90" i="1" s="1"/>
  <c r="K91" i="1"/>
  <c r="K92" i="1"/>
  <c r="K98" i="1"/>
  <c r="K64" i="1"/>
  <c r="K86" i="1"/>
  <c r="K94" i="1"/>
  <c r="K88" i="1"/>
  <c r="K89" i="1"/>
  <c r="K96" i="1"/>
  <c r="F63" i="1"/>
  <c r="F87" i="1"/>
  <c r="F79" i="1"/>
  <c r="S79" i="1" s="1"/>
  <c r="F97" i="1"/>
  <c r="F96" i="1"/>
  <c r="F70" i="1"/>
  <c r="F93" i="1"/>
  <c r="S93" i="1" s="1"/>
  <c r="K79" i="1"/>
  <c r="K97" i="1"/>
  <c r="S97" i="1" s="1"/>
  <c r="K70" i="1"/>
  <c r="K93" i="1"/>
  <c r="S69" i="1"/>
  <c r="S70" i="1"/>
  <c r="S71" i="1"/>
  <c r="S72" i="1"/>
  <c r="S73" i="1"/>
  <c r="F75" i="1"/>
  <c r="S75" i="1"/>
  <c r="S81" i="1"/>
  <c r="F84" i="1"/>
  <c r="K84" i="1"/>
  <c r="R84" i="1" s="1"/>
  <c r="S85" i="1"/>
  <c r="S88" i="1"/>
  <c r="S94" i="1"/>
  <c r="S95" i="1"/>
  <c r="S98" i="1"/>
  <c r="F101" i="1"/>
  <c r="F102" i="1"/>
  <c r="F103" i="1"/>
  <c r="F105" i="1"/>
  <c r="F106" i="1"/>
  <c r="F108" i="1"/>
  <c r="F109" i="1"/>
  <c r="F110" i="1"/>
  <c r="F112" i="1"/>
  <c r="F113" i="1"/>
  <c r="F115" i="1"/>
  <c r="S115" i="1" s="1"/>
  <c r="F125" i="1"/>
  <c r="S125" i="1" s="1"/>
  <c r="F118" i="1"/>
  <c r="F123" i="1"/>
  <c r="F126" i="1"/>
  <c r="F131" i="1"/>
  <c r="F120" i="1"/>
  <c r="F124" i="1"/>
  <c r="F114" i="1"/>
  <c r="F128" i="1"/>
  <c r="F111" i="1"/>
  <c r="F107" i="1"/>
  <c r="K101" i="1"/>
  <c r="K102" i="1"/>
  <c r="S102" i="1" s="1"/>
  <c r="K103" i="1"/>
  <c r="K105" i="1"/>
  <c r="K106" i="1"/>
  <c r="K108" i="1"/>
  <c r="S108" i="1" s="1"/>
  <c r="K109" i="1"/>
  <c r="K110" i="1"/>
  <c r="K112" i="1"/>
  <c r="R112" i="1" s="1"/>
  <c r="K113" i="1"/>
  <c r="K115" i="1"/>
  <c r="K125" i="1"/>
  <c r="K118" i="1"/>
  <c r="K123" i="1"/>
  <c r="K122" i="1" s="1"/>
  <c r="K129" i="1"/>
  <c r="K131" i="1"/>
  <c r="R131" i="1" s="1"/>
  <c r="K120" i="1"/>
  <c r="K124" i="1"/>
  <c r="K128" i="1"/>
  <c r="K111" i="1"/>
  <c r="K107" i="1"/>
  <c r="S107" i="1" s="1"/>
  <c r="K130" i="1"/>
  <c r="F122" i="1"/>
  <c r="S103" i="1"/>
  <c r="F104" i="1"/>
  <c r="S104" i="1" s="1"/>
  <c r="K104" i="1"/>
  <c r="S105" i="1"/>
  <c r="S109" i="1"/>
  <c r="S110" i="1"/>
  <c r="S113" i="1"/>
  <c r="S114" i="1"/>
  <c r="F116" i="1"/>
  <c r="K116" i="1"/>
  <c r="S116" i="1" s="1"/>
  <c r="F117" i="1"/>
  <c r="K117" i="1"/>
  <c r="S117" i="1"/>
  <c r="F119" i="1"/>
  <c r="K119" i="1"/>
  <c r="S119" i="1"/>
  <c r="F121" i="1"/>
  <c r="S121" i="1"/>
  <c r="S122" i="1"/>
  <c r="S123" i="1"/>
  <c r="S124" i="1"/>
  <c r="F127" i="1"/>
  <c r="S127" i="1" s="1"/>
  <c r="K127" i="1"/>
  <c r="S128" i="1"/>
  <c r="S129" i="1"/>
  <c r="S130" i="1"/>
  <c r="F136" i="1"/>
  <c r="F155" i="1"/>
  <c r="F138" i="1"/>
  <c r="F141" i="1"/>
  <c r="F140" i="1" s="1"/>
  <c r="F143" i="1"/>
  <c r="F145" i="1"/>
  <c r="F147" i="1"/>
  <c r="F151" i="1"/>
  <c r="S151" i="1" s="1"/>
  <c r="F152" i="1"/>
  <c r="S152" i="1" s="1"/>
  <c r="F153" i="1"/>
  <c r="F149" i="1"/>
  <c r="F150" i="1"/>
  <c r="F159" i="1"/>
  <c r="F137" i="1"/>
  <c r="F135" i="1"/>
  <c r="F160" i="1"/>
  <c r="F146" i="1"/>
  <c r="F158" i="1"/>
  <c r="K136" i="1"/>
  <c r="K155" i="1"/>
  <c r="K138" i="1"/>
  <c r="K141" i="1"/>
  <c r="K143" i="1"/>
  <c r="K147" i="1"/>
  <c r="S147" i="1" s="1"/>
  <c r="K151" i="1"/>
  <c r="K152" i="1"/>
  <c r="K153" i="1"/>
  <c r="S153" i="1" s="1"/>
  <c r="K149" i="1"/>
  <c r="K148" i="1" s="1"/>
  <c r="S148" i="1" s="1"/>
  <c r="K150" i="1"/>
  <c r="K159" i="1"/>
  <c r="K137" i="1"/>
  <c r="K135" i="1"/>
  <c r="K133" i="1"/>
  <c r="K160" i="1"/>
  <c r="K146" i="1"/>
  <c r="K158" i="1"/>
  <c r="K157" i="1"/>
  <c r="S133" i="1"/>
  <c r="F148" i="1"/>
  <c r="K140" i="1"/>
  <c r="S135" i="1"/>
  <c r="S138" i="1"/>
  <c r="F139" i="1"/>
  <c r="S141" i="1"/>
  <c r="F142" i="1"/>
  <c r="S142" i="1" s="1"/>
  <c r="K142" i="1"/>
  <c r="S143" i="1"/>
  <c r="F144" i="1"/>
  <c r="S144" i="1" s="1"/>
  <c r="K144" i="1"/>
  <c r="S146" i="1"/>
  <c r="S149" i="1"/>
  <c r="S150" i="1"/>
  <c r="F154" i="1"/>
  <c r="S154" i="1" s="1"/>
  <c r="K154" i="1"/>
  <c r="S156" i="1"/>
  <c r="S157" i="1"/>
  <c r="S159" i="1"/>
  <c r="S160" i="1"/>
  <c r="G161" i="1"/>
  <c r="J161" i="1"/>
  <c r="F161" i="1"/>
  <c r="K162" i="1"/>
  <c r="K163" i="1"/>
  <c r="K164" i="1"/>
  <c r="K165" i="1"/>
  <c r="K166" i="1"/>
  <c r="K167" i="1"/>
  <c r="K168" i="1"/>
  <c r="K169" i="1"/>
  <c r="F162" i="1"/>
  <c r="S162" i="1"/>
  <c r="F163" i="1"/>
  <c r="S163" i="1" s="1"/>
  <c r="F164" i="1"/>
  <c r="S164" i="1"/>
  <c r="F165" i="1"/>
  <c r="S165" i="1" s="1"/>
  <c r="F166" i="1"/>
  <c r="S166" i="1"/>
  <c r="F167" i="1"/>
  <c r="S167" i="1" s="1"/>
  <c r="F168" i="1"/>
  <c r="S168" i="1"/>
  <c r="F169" i="1"/>
  <c r="F170" i="1"/>
  <c r="S170" i="1"/>
  <c r="F171" i="1"/>
  <c r="S171" i="1" s="1"/>
  <c r="F172" i="1"/>
  <c r="S172" i="1"/>
  <c r="F173" i="1"/>
  <c r="F174" i="1"/>
  <c r="S174" i="1"/>
  <c r="F175" i="1"/>
  <c r="S175" i="1" s="1"/>
  <c r="F176" i="1"/>
  <c r="S176" i="1"/>
  <c r="F177" i="1"/>
  <c r="S177" i="1" s="1"/>
  <c r="F178" i="1"/>
  <c r="S178" i="1"/>
  <c r="F179" i="1"/>
  <c r="S179" i="1" s="1"/>
  <c r="F180" i="1"/>
  <c r="S180" i="1"/>
  <c r="F181" i="1"/>
  <c r="F182" i="1"/>
  <c r="S182" i="1"/>
  <c r="F183" i="1"/>
  <c r="S183" i="1" s="1"/>
  <c r="F184" i="1"/>
  <c r="S184" i="1"/>
  <c r="F185" i="1"/>
  <c r="S185" i="1" s="1"/>
  <c r="F186" i="1"/>
  <c r="S186" i="1"/>
  <c r="F187" i="1"/>
  <c r="S187" i="1" s="1"/>
  <c r="F192" i="1"/>
  <c r="F193" i="1"/>
  <c r="F195" i="1"/>
  <c r="F198" i="1"/>
  <c r="K192" i="1"/>
  <c r="K193" i="1"/>
  <c r="K195" i="1"/>
  <c r="K198" i="1"/>
  <c r="K188" i="1"/>
  <c r="F189" i="1"/>
  <c r="K189" i="1"/>
  <c r="S189" i="1"/>
  <c r="F191" i="1"/>
  <c r="K191" i="1"/>
  <c r="K194" i="1"/>
  <c r="S192" i="1"/>
  <c r="F196" i="1"/>
  <c r="K196" i="1"/>
  <c r="F197" i="1"/>
  <c r="K197" i="1"/>
  <c r="S198" i="1"/>
  <c r="F201" i="1"/>
  <c r="F203" i="1"/>
  <c r="F205" i="1"/>
  <c r="F207" i="1"/>
  <c r="S207" i="1" s="1"/>
  <c r="F208" i="1"/>
  <c r="F209" i="1"/>
  <c r="F210" i="1"/>
  <c r="F211" i="1"/>
  <c r="F212" i="1"/>
  <c r="F213" i="1"/>
  <c r="F218" i="1"/>
  <c r="F219" i="1"/>
  <c r="S219" i="1" s="1"/>
  <c r="F221" i="1"/>
  <c r="F202" i="1"/>
  <c r="F220" i="1"/>
  <c r="F216" i="1"/>
  <c r="F214" i="1"/>
  <c r="K201" i="1"/>
  <c r="K203" i="1"/>
  <c r="K205" i="1"/>
  <c r="S205" i="1" s="1"/>
  <c r="K207" i="1"/>
  <c r="K208" i="1"/>
  <c r="K209" i="1"/>
  <c r="K212" i="1"/>
  <c r="K213" i="1"/>
  <c r="K218" i="1"/>
  <c r="K219" i="1"/>
  <c r="K221" i="1"/>
  <c r="K202" i="1"/>
  <c r="K220" i="1"/>
  <c r="K216" i="1"/>
  <c r="K215" i="1" s="1"/>
  <c r="K214" i="1"/>
  <c r="K199" i="1"/>
  <c r="F217" i="1"/>
  <c r="K217" i="1"/>
  <c r="S217" i="1" s="1"/>
  <c r="S201" i="1"/>
  <c r="F204" i="1"/>
  <c r="K204" i="1"/>
  <c r="S204" i="1"/>
  <c r="F206" i="1"/>
  <c r="S206" i="1" s="1"/>
  <c r="K206" i="1"/>
  <c r="S208" i="1"/>
  <c r="S209" i="1"/>
  <c r="S212" i="1"/>
  <c r="S214" i="1"/>
  <c r="S218" i="1"/>
  <c r="S220" i="1"/>
  <c r="S221" i="1"/>
  <c r="F227" i="1"/>
  <c r="F229" i="1"/>
  <c r="F231" i="1"/>
  <c r="F230" i="1"/>
  <c r="F225" i="1"/>
  <c r="F226" i="1"/>
  <c r="K227" i="1"/>
  <c r="K229" i="1"/>
  <c r="K231" i="1"/>
  <c r="K230" i="1"/>
  <c r="K225" i="1"/>
  <c r="K224" i="1" s="1"/>
  <c r="K226" i="1"/>
  <c r="S226" i="1" s="1"/>
  <c r="K222" i="1"/>
  <c r="F228" i="1"/>
  <c r="S230" i="1"/>
  <c r="S231" i="1"/>
  <c r="F232" i="1"/>
  <c r="K232" i="1"/>
  <c r="S232" i="1"/>
  <c r="S233" i="1"/>
  <c r="K234" i="1"/>
  <c r="K235" i="1"/>
  <c r="S235" i="1" s="1"/>
  <c r="K236" i="1"/>
  <c r="S236" i="1"/>
  <c r="K237" i="1"/>
  <c r="S237" i="1" s="1"/>
  <c r="K238" i="1"/>
  <c r="S238" i="1"/>
  <c r="K239" i="1"/>
  <c r="S239" i="1" s="1"/>
  <c r="F242" i="1"/>
  <c r="F249" i="1"/>
  <c r="S249" i="1" s="1"/>
  <c r="F254" i="1"/>
  <c r="S254" i="1" s="1"/>
  <c r="F250" i="1"/>
  <c r="F243" i="1"/>
  <c r="F245" i="1"/>
  <c r="F240" i="1"/>
  <c r="K242" i="1"/>
  <c r="K249" i="1"/>
  <c r="K254" i="1"/>
  <c r="K250" i="1"/>
  <c r="S250" i="1" s="1"/>
  <c r="K243" i="1"/>
  <c r="K245" i="1"/>
  <c r="K247" i="1"/>
  <c r="S247" i="1" s="1"/>
  <c r="K240" i="1"/>
  <c r="K244" i="1"/>
  <c r="S242" i="1"/>
  <c r="S243" i="1"/>
  <c r="F246" i="1"/>
  <c r="S246" i="1" s="1"/>
  <c r="K246" i="1"/>
  <c r="K248" i="1"/>
  <c r="F251" i="1"/>
  <c r="S251" i="1" s="1"/>
  <c r="K251" i="1"/>
  <c r="S252" i="1"/>
  <c r="F253" i="1"/>
  <c r="S253" i="1" s="1"/>
  <c r="K253" i="1"/>
  <c r="J255" i="1"/>
  <c r="F255" i="1" s="1"/>
  <c r="S255" i="1" s="1"/>
  <c r="L255" i="1"/>
  <c r="O255" i="1"/>
  <c r="K255" i="1" s="1"/>
  <c r="F256" i="1"/>
  <c r="K256" i="1"/>
  <c r="S256" i="1" s="1"/>
  <c r="F257" i="1"/>
  <c r="K257" i="1"/>
  <c r="S257" i="1"/>
  <c r="F258" i="1"/>
  <c r="S258" i="1" s="1"/>
  <c r="K258" i="1"/>
  <c r="F259" i="1"/>
  <c r="K259" i="1"/>
  <c r="F260" i="1"/>
  <c r="S260" i="1"/>
  <c r="F261" i="1"/>
  <c r="S261" i="1" s="1"/>
  <c r="K261" i="1"/>
  <c r="F262" i="1"/>
  <c r="S262" i="1" s="1"/>
  <c r="K262" i="1"/>
  <c r="F263" i="1"/>
  <c r="K263" i="1"/>
  <c r="F264" i="1"/>
  <c r="K264" i="1"/>
  <c r="S264" i="1"/>
  <c r="F265" i="1"/>
  <c r="S265" i="1" s="1"/>
  <c r="K265" i="1"/>
  <c r="F266" i="1"/>
  <c r="S266" i="1" s="1"/>
  <c r="F267" i="1"/>
  <c r="S267" i="1"/>
  <c r="F272" i="1"/>
  <c r="F270" i="1"/>
  <c r="F271" i="1"/>
  <c r="K272" i="1"/>
  <c r="K270" i="1"/>
  <c r="K271" i="1"/>
  <c r="S271" i="1"/>
  <c r="F277" i="1"/>
  <c r="F278" i="1"/>
  <c r="F273" i="1"/>
  <c r="K277" i="1"/>
  <c r="K278" i="1"/>
  <c r="K273" i="1"/>
  <c r="S273" i="1"/>
  <c r="F274" i="1"/>
  <c r="K274" i="1"/>
  <c r="S274" i="1"/>
  <c r="F275" i="1"/>
  <c r="S275" i="1" s="1"/>
  <c r="K275" i="1"/>
  <c r="F276" i="1"/>
  <c r="S276" i="1" s="1"/>
  <c r="K276" i="1"/>
  <c r="S277" i="1"/>
  <c r="S278" i="1"/>
  <c r="F279" i="1"/>
  <c r="S279" i="1" s="1"/>
  <c r="K279" i="1"/>
  <c r="F280" i="1"/>
  <c r="K280" i="1"/>
  <c r="R280" i="1" s="1"/>
  <c r="F281" i="1"/>
  <c r="K281" i="1"/>
  <c r="S281" i="1"/>
  <c r="F282" i="1"/>
  <c r="K282" i="1"/>
  <c r="S282" i="1"/>
  <c r="F283" i="1"/>
  <c r="F285" i="1"/>
  <c r="F286" i="1"/>
  <c r="F288" i="1"/>
  <c r="S288" i="1" s="1"/>
  <c r="F289" i="1"/>
  <c r="K285" i="1"/>
  <c r="S285" i="1" s="1"/>
  <c r="K286" i="1"/>
  <c r="K288" i="1"/>
  <c r="K289" i="1"/>
  <c r="S289" i="1"/>
  <c r="F294" i="1"/>
  <c r="S294" i="1" s="1"/>
  <c r="K294" i="1"/>
  <c r="K290" i="1"/>
  <c r="F291" i="1"/>
  <c r="S291" i="1" s="1"/>
  <c r="F292" i="1"/>
  <c r="S292" i="1"/>
  <c r="K293" i="1"/>
  <c r="F295" i="1"/>
  <c r="K295" i="1"/>
  <c r="S295" i="1"/>
  <c r="F300" i="1"/>
  <c r="F302" i="1"/>
  <c r="F303" i="1"/>
  <c r="F304" i="1"/>
  <c r="S304" i="1" s="1"/>
  <c r="K300" i="1"/>
  <c r="K302" i="1"/>
  <c r="K303" i="1"/>
  <c r="K304" i="1"/>
  <c r="K299" i="1" s="1"/>
  <c r="F297" i="1"/>
  <c r="K297" i="1"/>
  <c r="F298" i="1"/>
  <c r="K298" i="1"/>
  <c r="S298" i="1"/>
  <c r="S300" i="1"/>
  <c r="F301" i="1"/>
  <c r="K301" i="1"/>
  <c r="S301" i="1"/>
  <c r="S302" i="1"/>
  <c r="F308" i="1"/>
  <c r="F309" i="1"/>
  <c r="F315" i="1"/>
  <c r="F318" i="1"/>
  <c r="F317" i="1"/>
  <c r="S317" i="1" s="1"/>
  <c r="F319" i="1"/>
  <c r="S319" i="1" s="1"/>
  <c r="F320" i="1"/>
  <c r="F321" i="1"/>
  <c r="F322" i="1"/>
  <c r="S322" i="1" s="1"/>
  <c r="F327" i="1"/>
  <c r="S327" i="1" s="1"/>
  <c r="F330" i="1"/>
  <c r="F334" i="1"/>
  <c r="F332" i="1"/>
  <c r="S332" i="1" s="1"/>
  <c r="F341" i="1"/>
  <c r="F347" i="1"/>
  <c r="F354" i="1"/>
  <c r="S354" i="1" s="1"/>
  <c r="F342" i="1"/>
  <c r="S342" i="1" s="1"/>
  <c r="F353" i="1"/>
  <c r="F352" i="1"/>
  <c r="F331" i="1"/>
  <c r="S331" i="1" s="1"/>
  <c r="F333" i="1"/>
  <c r="F338" i="1"/>
  <c r="F311" i="1"/>
  <c r="F312" i="1"/>
  <c r="S312" i="1" s="1"/>
  <c r="F336" i="1"/>
  <c r="S336" i="1" s="1"/>
  <c r="F348" i="1"/>
  <c r="F349" i="1"/>
  <c r="F313" i="1"/>
  <c r="F316" i="1"/>
  <c r="F340" i="1"/>
  <c r="F310" i="1"/>
  <c r="F335" i="1"/>
  <c r="S335" i="1" s="1"/>
  <c r="F345" i="1"/>
  <c r="F344" i="1"/>
  <c r="F343" i="1"/>
  <c r="F314" i="1"/>
  <c r="S314" i="1" s="1"/>
  <c r="K308" i="1"/>
  <c r="K309" i="1"/>
  <c r="K315" i="1"/>
  <c r="K318" i="1"/>
  <c r="S318" i="1" s="1"/>
  <c r="K317" i="1"/>
  <c r="K319" i="1"/>
  <c r="K320" i="1"/>
  <c r="S320" i="1" s="1"/>
  <c r="K321" i="1"/>
  <c r="S321" i="1" s="1"/>
  <c r="K322" i="1"/>
  <c r="K327" i="1"/>
  <c r="K330" i="1"/>
  <c r="K334" i="1"/>
  <c r="K332" i="1"/>
  <c r="K341" i="1"/>
  <c r="K347" i="1"/>
  <c r="S347" i="1" s="1"/>
  <c r="K354" i="1"/>
  <c r="K342" i="1"/>
  <c r="K353" i="1"/>
  <c r="S353" i="1" s="1"/>
  <c r="K352" i="1"/>
  <c r="S352" i="1" s="1"/>
  <c r="K331" i="1"/>
  <c r="K333" i="1"/>
  <c r="K338" i="1"/>
  <c r="S338" i="1" s="1"/>
  <c r="K311" i="1"/>
  <c r="K312" i="1"/>
  <c r="K307" i="1"/>
  <c r="K313" i="1"/>
  <c r="K340" i="1"/>
  <c r="K310" i="1"/>
  <c r="K335" i="1"/>
  <c r="K345" i="1"/>
  <c r="K344" i="1"/>
  <c r="K343" i="1"/>
  <c r="S308" i="1"/>
  <c r="S310" i="1"/>
  <c r="S311" i="1"/>
  <c r="S315" i="1"/>
  <c r="S316" i="1"/>
  <c r="F323" i="1"/>
  <c r="K323" i="1"/>
  <c r="F324" i="1"/>
  <c r="K324" i="1"/>
  <c r="S324" i="1"/>
  <c r="F325" i="1"/>
  <c r="K325" i="1"/>
  <c r="S325" i="1"/>
  <c r="F326" i="1"/>
  <c r="S326" i="1" s="1"/>
  <c r="K326" i="1"/>
  <c r="F328" i="1"/>
  <c r="S328" i="1" s="1"/>
  <c r="K328" i="1"/>
  <c r="S329" i="1"/>
  <c r="S330" i="1"/>
  <c r="S333" i="1"/>
  <c r="S334" i="1"/>
  <c r="F337" i="1"/>
  <c r="S339" i="1"/>
  <c r="S340" i="1"/>
  <c r="S341" i="1"/>
  <c r="S343" i="1"/>
  <c r="S344" i="1"/>
  <c r="S345" i="1"/>
  <c r="S346" i="1"/>
  <c r="S348" i="1"/>
  <c r="S349" i="1"/>
  <c r="F351" i="1"/>
  <c r="K351" i="1"/>
  <c r="S351" i="1" s="1"/>
  <c r="S355" i="1"/>
  <c r="F356" i="1"/>
  <c r="K356" i="1"/>
  <c r="S356" i="1"/>
  <c r="F357" i="1"/>
  <c r="S357" i="1" s="1"/>
  <c r="K357" i="1"/>
  <c r="F358" i="1"/>
  <c r="S358" i="1" s="1"/>
  <c r="F359" i="1"/>
  <c r="S359" i="1" s="1"/>
  <c r="F360" i="1"/>
  <c r="S360" i="1" s="1"/>
  <c r="K360" i="1"/>
  <c r="R360" i="1" s="1"/>
  <c r="F361" i="1"/>
  <c r="K361" i="1"/>
  <c r="S361" i="1"/>
  <c r="H102" i="22"/>
  <c r="H103" i="22"/>
  <c r="I103" i="22" s="1"/>
  <c r="G102" i="22"/>
  <c r="G113" i="22"/>
  <c r="G103" i="22" s="1"/>
  <c r="G94" i="22"/>
  <c r="G96" i="22"/>
  <c r="G99" i="22"/>
  <c r="G95" i="22"/>
  <c r="H96" i="22"/>
  <c r="H99" i="22"/>
  <c r="I101" i="22"/>
  <c r="I100" i="22"/>
  <c r="I99" i="22"/>
  <c r="H25" i="22"/>
  <c r="H27" i="22"/>
  <c r="H36" i="22"/>
  <c r="H39" i="22"/>
  <c r="I39" i="22" s="1"/>
  <c r="H47" i="22"/>
  <c r="H46" i="22" s="1"/>
  <c r="H43" i="22" s="1"/>
  <c r="H54" i="22"/>
  <c r="H32" i="22"/>
  <c r="G25" i="22"/>
  <c r="G27" i="22"/>
  <c r="I27" i="22"/>
  <c r="I34" i="22"/>
  <c r="I35" i="22"/>
  <c r="G36" i="22"/>
  <c r="I36" i="22"/>
  <c r="G39" i="22"/>
  <c r="G47" i="22"/>
  <c r="G46" i="22" s="1"/>
  <c r="I47" i="22"/>
  <c r="I50" i="22"/>
  <c r="G54" i="22"/>
  <c r="I33" i="22"/>
  <c r="J33" i="22" s="1"/>
  <c r="I32" i="22"/>
  <c r="I53" i="22"/>
  <c r="I51" i="22" s="1"/>
  <c r="G32" i="22"/>
  <c r="G191" i="1"/>
  <c r="G190" i="1" s="1"/>
  <c r="G194" i="1"/>
  <c r="H191" i="1"/>
  <c r="H194" i="1"/>
  <c r="I191" i="1"/>
  <c r="I194" i="1"/>
  <c r="I190" i="1"/>
  <c r="J191" i="1"/>
  <c r="J194" i="1"/>
  <c r="J190" i="1"/>
  <c r="L191" i="1"/>
  <c r="L190" i="1" s="1"/>
  <c r="L194" i="1"/>
  <c r="M191" i="1"/>
  <c r="M190" i="1" s="1"/>
  <c r="M194" i="1"/>
  <c r="N191" i="1"/>
  <c r="N194" i="1"/>
  <c r="N190" i="1"/>
  <c r="O191" i="1"/>
  <c r="O194" i="1"/>
  <c r="O190" i="1"/>
  <c r="P191" i="1"/>
  <c r="P190" i="1" s="1"/>
  <c r="P194" i="1"/>
  <c r="Q191" i="1"/>
  <c r="Q194" i="1"/>
  <c r="R192" i="1"/>
  <c r="R193" i="1"/>
  <c r="R191" i="1"/>
  <c r="R198" i="1"/>
  <c r="F307" i="1"/>
  <c r="F306" i="1" s="1"/>
  <c r="Q188" i="1"/>
  <c r="Q19" i="1"/>
  <c r="Q26" i="1"/>
  <c r="Q33" i="1"/>
  <c r="Q35" i="1"/>
  <c r="T35" i="1" s="1"/>
  <c r="Q99" i="1"/>
  <c r="Q132" i="1"/>
  <c r="Q61" i="1"/>
  <c r="Q290" i="1"/>
  <c r="T290" i="1" s="1"/>
  <c r="Q199" i="1"/>
  <c r="Q222" i="1"/>
  <c r="Q268" i="1"/>
  <c r="Q240" i="1"/>
  <c r="Q273" i="1"/>
  <c r="Q305" i="1"/>
  <c r="Q296" i="1"/>
  <c r="Q284" i="1"/>
  <c r="G82" i="1"/>
  <c r="H82" i="1"/>
  <c r="I82" i="1"/>
  <c r="J82" i="1"/>
  <c r="L82" i="1"/>
  <c r="M82" i="1"/>
  <c r="N82" i="1"/>
  <c r="P82" i="1"/>
  <c r="Q82" i="1"/>
  <c r="R85" i="1"/>
  <c r="G63" i="1"/>
  <c r="G65" i="1"/>
  <c r="G76" i="1"/>
  <c r="G87" i="1"/>
  <c r="G79" i="1"/>
  <c r="G97" i="1"/>
  <c r="G70" i="1"/>
  <c r="G93" i="1"/>
  <c r="H63" i="1"/>
  <c r="H65" i="1"/>
  <c r="H76" i="1"/>
  <c r="H87" i="1"/>
  <c r="H79" i="1"/>
  <c r="H97" i="1"/>
  <c r="H70" i="1"/>
  <c r="H93" i="1"/>
  <c r="I63" i="1"/>
  <c r="I65" i="1"/>
  <c r="I76" i="1"/>
  <c r="I87" i="1"/>
  <c r="I79" i="1"/>
  <c r="I97" i="1"/>
  <c r="I70" i="1"/>
  <c r="I93" i="1"/>
  <c r="I62" i="1"/>
  <c r="J63" i="1"/>
  <c r="J65" i="1"/>
  <c r="J76" i="1"/>
  <c r="J87" i="1"/>
  <c r="J62" i="1" s="1"/>
  <c r="J79" i="1"/>
  <c r="J97" i="1"/>
  <c r="J70" i="1"/>
  <c r="J93" i="1"/>
  <c r="L63" i="1"/>
  <c r="L65" i="1"/>
  <c r="L76" i="1"/>
  <c r="L62" i="1" s="1"/>
  <c r="L87" i="1"/>
  <c r="L79" i="1"/>
  <c r="L97" i="1"/>
  <c r="L70" i="1"/>
  <c r="L93" i="1"/>
  <c r="M63" i="1"/>
  <c r="M65" i="1"/>
  <c r="M76" i="1"/>
  <c r="M87" i="1"/>
  <c r="M79" i="1"/>
  <c r="M97" i="1"/>
  <c r="M70" i="1"/>
  <c r="M93" i="1"/>
  <c r="N63" i="1"/>
  <c r="N65" i="1"/>
  <c r="N62" i="1" s="1"/>
  <c r="N76" i="1"/>
  <c r="N87" i="1"/>
  <c r="N79" i="1"/>
  <c r="N97" i="1"/>
  <c r="N70" i="1"/>
  <c r="N93" i="1"/>
  <c r="O63" i="1"/>
  <c r="O65" i="1"/>
  <c r="O76" i="1"/>
  <c r="O87" i="1"/>
  <c r="O79" i="1"/>
  <c r="O97" i="1"/>
  <c r="O70" i="1"/>
  <c r="O93" i="1"/>
  <c r="P63" i="1"/>
  <c r="P65" i="1"/>
  <c r="P76" i="1"/>
  <c r="P87" i="1"/>
  <c r="P79" i="1"/>
  <c r="P97" i="1"/>
  <c r="P70" i="1"/>
  <c r="P93" i="1"/>
  <c r="Q63" i="1"/>
  <c r="Q65" i="1"/>
  <c r="Q76" i="1"/>
  <c r="Q87" i="1"/>
  <c r="Q79" i="1"/>
  <c r="Q97" i="1"/>
  <c r="Q70" i="1"/>
  <c r="Q93" i="1"/>
  <c r="R94" i="1"/>
  <c r="R95" i="1"/>
  <c r="AD15" i="12"/>
  <c r="BC15" i="12"/>
  <c r="BC20" i="12"/>
  <c r="G350" i="1"/>
  <c r="F350" i="1" s="1"/>
  <c r="O350" i="1"/>
  <c r="K350" i="1" s="1"/>
  <c r="U350" i="1"/>
  <c r="O40" i="1"/>
  <c r="K40" i="1" s="1"/>
  <c r="H139" i="22"/>
  <c r="H137" i="22"/>
  <c r="I138" i="22"/>
  <c r="I140" i="22"/>
  <c r="G139" i="22"/>
  <c r="G137" i="22"/>
  <c r="H136" i="22"/>
  <c r="G136" i="22"/>
  <c r="R30" i="1"/>
  <c r="R37" i="1"/>
  <c r="R47" i="1"/>
  <c r="R67" i="1"/>
  <c r="R115" i="1"/>
  <c r="R117" i="1"/>
  <c r="R155" i="1"/>
  <c r="R138" i="1"/>
  <c r="R150" i="1"/>
  <c r="R142" i="1"/>
  <c r="R170" i="1"/>
  <c r="R178" i="1"/>
  <c r="R182" i="1"/>
  <c r="R187" i="1"/>
  <c r="R220" i="1"/>
  <c r="R204" i="1"/>
  <c r="R206" i="1"/>
  <c r="R235" i="1"/>
  <c r="R237" i="1"/>
  <c r="R239" i="1"/>
  <c r="R261" i="1"/>
  <c r="R281" i="1"/>
  <c r="R288" i="1"/>
  <c r="R291" i="1"/>
  <c r="R300" i="1"/>
  <c r="R299" i="1" s="1"/>
  <c r="R302" i="1"/>
  <c r="R341" i="1"/>
  <c r="R328" i="1"/>
  <c r="I111" i="22"/>
  <c r="J111" i="22" s="1"/>
  <c r="G11" i="22"/>
  <c r="I11" i="22" s="1"/>
  <c r="H11" i="22"/>
  <c r="J11" i="22"/>
  <c r="I12" i="22"/>
  <c r="J12" i="22" s="1"/>
  <c r="I13" i="22"/>
  <c r="J13" i="22"/>
  <c r="I14" i="22"/>
  <c r="J14" i="22" s="1"/>
  <c r="I15" i="22"/>
  <c r="J15" i="22"/>
  <c r="I16" i="22"/>
  <c r="J16" i="22" s="1"/>
  <c r="I17" i="22"/>
  <c r="J17" i="22"/>
  <c r="G22" i="22"/>
  <c r="G18" i="22" s="1"/>
  <c r="H22" i="22"/>
  <c r="I22" i="22"/>
  <c r="G19" i="22"/>
  <c r="I20" i="22"/>
  <c r="J20" i="22" s="1"/>
  <c r="I21" i="22"/>
  <c r="J21" i="22"/>
  <c r="H23" i="22"/>
  <c r="I26" i="22"/>
  <c r="J26" i="22" s="1"/>
  <c r="I28" i="22"/>
  <c r="J28" i="22"/>
  <c r="I29" i="22"/>
  <c r="J29" i="22" s="1"/>
  <c r="I30" i="22"/>
  <c r="J30" i="22"/>
  <c r="I31" i="22"/>
  <c r="J31" i="22" s="1"/>
  <c r="J34" i="22"/>
  <c r="J35" i="22"/>
  <c r="I37" i="22"/>
  <c r="J37" i="22" s="1"/>
  <c r="I38" i="22"/>
  <c r="J38" i="22" s="1"/>
  <c r="I40" i="22"/>
  <c r="J40" i="22" s="1"/>
  <c r="I41" i="22"/>
  <c r="J41" i="22"/>
  <c r="I42" i="22"/>
  <c r="J42" i="22" s="1"/>
  <c r="I44" i="22"/>
  <c r="J44" i="22"/>
  <c r="I45" i="22"/>
  <c r="J45" i="22" s="1"/>
  <c r="I48" i="22"/>
  <c r="J48" i="22"/>
  <c r="I49" i="22"/>
  <c r="J49" i="22" s="1"/>
  <c r="J50" i="22"/>
  <c r="J53" i="22"/>
  <c r="I55" i="22"/>
  <c r="J55" i="22"/>
  <c r="I56" i="22"/>
  <c r="J56" i="22" s="1"/>
  <c r="I57" i="22"/>
  <c r="J57" i="22"/>
  <c r="I58" i="22"/>
  <c r="J58" i="22" s="1"/>
  <c r="I59" i="22"/>
  <c r="J59" i="22"/>
  <c r="I60" i="22"/>
  <c r="J60" i="22" s="1"/>
  <c r="I61" i="22"/>
  <c r="J61" i="22"/>
  <c r="I62" i="22"/>
  <c r="J62" i="22" s="1"/>
  <c r="I63" i="22"/>
  <c r="J63" i="22"/>
  <c r="I64" i="22"/>
  <c r="J64" i="22" s="1"/>
  <c r="I65" i="22"/>
  <c r="J65" i="22"/>
  <c r="I66" i="22"/>
  <c r="J66" i="22" s="1"/>
  <c r="I67" i="22"/>
  <c r="J67" i="22"/>
  <c r="I68" i="22"/>
  <c r="J68" i="22" s="1"/>
  <c r="I69" i="22"/>
  <c r="J69" i="22"/>
  <c r="I70" i="22"/>
  <c r="J70" i="22" s="1"/>
  <c r="I71" i="22"/>
  <c r="J71" i="22"/>
  <c r="I72" i="22"/>
  <c r="J72" i="22" s="1"/>
  <c r="I73" i="22"/>
  <c r="J73" i="22"/>
  <c r="I74" i="22"/>
  <c r="J74" i="22" s="1"/>
  <c r="I75" i="22"/>
  <c r="J75" i="22"/>
  <c r="I76" i="22"/>
  <c r="J76" i="22" s="1"/>
  <c r="G77" i="22"/>
  <c r="H77" i="22"/>
  <c r="G78" i="22"/>
  <c r="H78" i="22"/>
  <c r="I79" i="22"/>
  <c r="J79" i="22"/>
  <c r="I80" i="22"/>
  <c r="J80" i="22" s="1"/>
  <c r="I81" i="22"/>
  <c r="J81" i="22"/>
  <c r="I82" i="22"/>
  <c r="J82" i="22" s="1"/>
  <c r="I83" i="22"/>
  <c r="J83" i="22"/>
  <c r="I84" i="22"/>
  <c r="J84" i="22" s="1"/>
  <c r="I85" i="22"/>
  <c r="J85" i="22"/>
  <c r="I86" i="22"/>
  <c r="J86" i="22" s="1"/>
  <c r="I87" i="22"/>
  <c r="J87" i="22"/>
  <c r="I88" i="22"/>
  <c r="J88" i="22" s="1"/>
  <c r="I89" i="22"/>
  <c r="J89" i="22"/>
  <c r="I90" i="22"/>
  <c r="J90" i="22" s="1"/>
  <c r="I91" i="22"/>
  <c r="J91" i="22"/>
  <c r="I92" i="22"/>
  <c r="J92" i="22" s="1"/>
  <c r="I93" i="22"/>
  <c r="J93" i="22"/>
  <c r="H94" i="22"/>
  <c r="I97" i="22"/>
  <c r="J97" i="22" s="1"/>
  <c r="I98" i="22"/>
  <c r="J98" i="22"/>
  <c r="J100" i="22"/>
  <c r="J101" i="22"/>
  <c r="H113" i="22"/>
  <c r="I104" i="22"/>
  <c r="J104" i="22" s="1"/>
  <c r="I105" i="22"/>
  <c r="J105" i="22" s="1"/>
  <c r="I106" i="22"/>
  <c r="J106" i="22" s="1"/>
  <c r="I107" i="22"/>
  <c r="J107" i="22"/>
  <c r="I108" i="22"/>
  <c r="J108" i="22" s="1"/>
  <c r="I109" i="22"/>
  <c r="J109" i="22"/>
  <c r="I110" i="22"/>
  <c r="J110" i="22" s="1"/>
  <c r="I112" i="22"/>
  <c r="J112" i="22" s="1"/>
  <c r="I114" i="22"/>
  <c r="J114" i="22"/>
  <c r="I113" i="22"/>
  <c r="I115" i="22"/>
  <c r="J115" i="22" s="1"/>
  <c r="G116" i="22"/>
  <c r="H116" i="22"/>
  <c r="G118" i="22"/>
  <c r="G121" i="22"/>
  <c r="H118" i="22"/>
  <c r="H121" i="22"/>
  <c r="H117" i="22" s="1"/>
  <c r="I119" i="22"/>
  <c r="J119" i="22" s="1"/>
  <c r="I120" i="22"/>
  <c r="J120" i="22"/>
  <c r="I121" i="22"/>
  <c r="I122" i="22"/>
  <c r="J122" i="22"/>
  <c r="I123" i="22"/>
  <c r="J123" i="22" s="1"/>
  <c r="I124" i="22"/>
  <c r="J124" i="22"/>
  <c r="G125" i="22"/>
  <c r="H125" i="22"/>
  <c r="G129" i="22"/>
  <c r="G126" i="22"/>
  <c r="H129" i="22"/>
  <c r="I127" i="22"/>
  <c r="J127" i="22" s="1"/>
  <c r="I128" i="22"/>
  <c r="J128" i="22"/>
  <c r="I130" i="22"/>
  <c r="I129" i="22" s="1"/>
  <c r="I131" i="22"/>
  <c r="J131" i="22" s="1"/>
  <c r="I132" i="22"/>
  <c r="J132" i="22"/>
  <c r="G133" i="22"/>
  <c r="H133" i="22"/>
  <c r="G134" i="22"/>
  <c r="H134" i="22"/>
  <c r="I135" i="22"/>
  <c r="J135" i="22" s="1"/>
  <c r="G141" i="22"/>
  <c r="H141" i="22"/>
  <c r="I143" i="22"/>
  <c r="G142" i="22"/>
  <c r="H142" i="22"/>
  <c r="J143" i="22"/>
  <c r="G144" i="22"/>
  <c r="I144" i="22" s="1"/>
  <c r="H144" i="22"/>
  <c r="J144" i="22"/>
  <c r="G145" i="22"/>
  <c r="H145" i="22"/>
  <c r="I146" i="22"/>
  <c r="J146" i="22" s="1"/>
  <c r="G147" i="22"/>
  <c r="H147" i="22"/>
  <c r="G148" i="22"/>
  <c r="H148" i="22"/>
  <c r="I149" i="22"/>
  <c r="J149" i="22"/>
  <c r="I150" i="22"/>
  <c r="J150" i="22" s="1"/>
  <c r="I151" i="22"/>
  <c r="J151" i="22"/>
  <c r="I152" i="22"/>
  <c r="J152" i="22" s="1"/>
  <c r="G153" i="22"/>
  <c r="H153" i="22"/>
  <c r="G154" i="22"/>
  <c r="H154" i="22"/>
  <c r="I155" i="22"/>
  <c r="J155" i="22"/>
  <c r="I156" i="22"/>
  <c r="J156" i="22" s="1"/>
  <c r="I157" i="22"/>
  <c r="J157" i="22"/>
  <c r="I158" i="22"/>
  <c r="J158" i="22" s="1"/>
  <c r="I159" i="22"/>
  <c r="J159" i="22"/>
  <c r="I160" i="22"/>
  <c r="J160" i="22" s="1"/>
  <c r="I161" i="22"/>
  <c r="J161" i="22"/>
  <c r="J162" i="22"/>
  <c r="J163" i="22"/>
  <c r="J164" i="22"/>
  <c r="J165" i="22"/>
  <c r="G10" i="22"/>
  <c r="I10" i="22" s="1"/>
  <c r="H10" i="22"/>
  <c r="J10" i="22"/>
  <c r="J25" i="15"/>
  <c r="J34" i="15"/>
  <c r="J26" i="15"/>
  <c r="J32" i="15"/>
  <c r="J20" i="15"/>
  <c r="J84" i="15"/>
  <c r="J23" i="15"/>
  <c r="J21" i="15" s="1"/>
  <c r="J88" i="15" s="1"/>
  <c r="D2325" i="24"/>
  <c r="E2325" i="24"/>
  <c r="C2325" i="24"/>
  <c r="D96" i="24"/>
  <c r="BZ15" i="12" s="1"/>
  <c r="D194" i="24"/>
  <c r="D265" i="24"/>
  <c r="D308" i="24"/>
  <c r="D396" i="24"/>
  <c r="D449" i="24"/>
  <c r="D511" i="24"/>
  <c r="D555" i="24"/>
  <c r="D596" i="24"/>
  <c r="D650" i="24"/>
  <c r="D700" i="24"/>
  <c r="D739" i="24"/>
  <c r="D817" i="24"/>
  <c r="D918" i="24"/>
  <c r="D986" i="24"/>
  <c r="D1086" i="24"/>
  <c r="D1208" i="24"/>
  <c r="D1280" i="24"/>
  <c r="BZ33" i="12"/>
  <c r="D1359" i="24"/>
  <c r="D1408" i="24"/>
  <c r="D1533" i="24"/>
  <c r="BZ36" i="12"/>
  <c r="D1649" i="24"/>
  <c r="D1743" i="24"/>
  <c r="D1793" i="24"/>
  <c r="D1874" i="24"/>
  <c r="BZ40" i="12"/>
  <c r="D1953" i="24"/>
  <c r="D2059" i="24"/>
  <c r="D2131" i="24"/>
  <c r="BZ43" i="12"/>
  <c r="D2138" i="24"/>
  <c r="D2144" i="24"/>
  <c r="D2209" i="24"/>
  <c r="D2212" i="24"/>
  <c r="D2147" i="24"/>
  <c r="D2150" i="24"/>
  <c r="D2153" i="24"/>
  <c r="H2153" i="24" s="1"/>
  <c r="D2215" i="24"/>
  <c r="BZ52" i="12" s="1"/>
  <c r="D2218" i="24"/>
  <c r="E96" i="24"/>
  <c r="E194" i="24"/>
  <c r="I194" i="24" s="1"/>
  <c r="E265" i="24"/>
  <c r="E308" i="24"/>
  <c r="CC18" i="12"/>
  <c r="E396" i="24"/>
  <c r="E449" i="24"/>
  <c r="E511" i="24"/>
  <c r="E596" i="24"/>
  <c r="E650" i="24"/>
  <c r="E700" i="24"/>
  <c r="E739" i="24"/>
  <c r="E817" i="24"/>
  <c r="E918" i="24"/>
  <c r="H918" i="24" s="1"/>
  <c r="E986" i="24"/>
  <c r="E1086" i="24"/>
  <c r="E1208" i="24"/>
  <c r="E1280" i="24"/>
  <c r="E1359" i="24"/>
  <c r="E1408" i="24"/>
  <c r="E1533" i="24"/>
  <c r="E1649" i="24"/>
  <c r="H1649" i="24" s="1"/>
  <c r="E1743" i="24"/>
  <c r="E1793" i="24"/>
  <c r="E1874" i="24"/>
  <c r="H1874" i="24" s="1"/>
  <c r="E2059" i="24"/>
  <c r="E2131" i="24"/>
  <c r="E2138" i="24"/>
  <c r="E2144" i="24"/>
  <c r="E2209" i="24"/>
  <c r="E2212" i="24"/>
  <c r="E2147" i="24"/>
  <c r="E2150" i="24"/>
  <c r="I2150" i="24" s="1"/>
  <c r="E2153" i="24"/>
  <c r="E2215" i="24"/>
  <c r="E2218" i="24"/>
  <c r="C96" i="24"/>
  <c r="C194" i="24"/>
  <c r="C265" i="24"/>
  <c r="C308" i="24"/>
  <c r="C396" i="24"/>
  <c r="I396" i="24" s="1"/>
  <c r="C449" i="24"/>
  <c r="C511" i="24"/>
  <c r="C596" i="24"/>
  <c r="C650" i="24"/>
  <c r="C700" i="24"/>
  <c r="C739" i="24"/>
  <c r="C817" i="24"/>
  <c r="I817" i="24" s="1"/>
  <c r="C918" i="24"/>
  <c r="C986" i="24"/>
  <c r="I986" i="24"/>
  <c r="C1086" i="24"/>
  <c r="C1208" i="24"/>
  <c r="C1280" i="24"/>
  <c r="I1280" i="24"/>
  <c r="C1359" i="24"/>
  <c r="I1359" i="24" s="1"/>
  <c r="C1408" i="24"/>
  <c r="C1533" i="24"/>
  <c r="C1649" i="24"/>
  <c r="I1649" i="24" s="1"/>
  <c r="C1743" i="24"/>
  <c r="C1793" i="24"/>
  <c r="C1874" i="24"/>
  <c r="C2059" i="24"/>
  <c r="I2059" i="24"/>
  <c r="C2131" i="24"/>
  <c r="C2138" i="24"/>
  <c r="C2144" i="24"/>
  <c r="C2209" i="24"/>
  <c r="I2209" i="24" s="1"/>
  <c r="C2212" i="24"/>
  <c r="C2147" i="24"/>
  <c r="I2147" i="24" s="1"/>
  <c r="C2150" i="24"/>
  <c r="C2153" i="24"/>
  <c r="C2215" i="24"/>
  <c r="C2218" i="24"/>
  <c r="I2218" i="24" s="1"/>
  <c r="E516" i="24"/>
  <c r="E555" i="24"/>
  <c r="CC23" i="12" s="1"/>
  <c r="E1876" i="24"/>
  <c r="R124" i="1"/>
  <c r="BA77" i="12"/>
  <c r="BA81" i="12"/>
  <c r="BA84" i="12" s="1"/>
  <c r="C516" i="24"/>
  <c r="C555" i="24" s="1"/>
  <c r="C1876" i="24"/>
  <c r="C1953" i="24" s="1"/>
  <c r="AX80" i="12"/>
  <c r="BO78" i="12"/>
  <c r="BO43" i="12"/>
  <c r="V58" i="12"/>
  <c r="V77" i="12" s="1"/>
  <c r="V81" i="12" s="1"/>
  <c r="S20" i="12"/>
  <c r="T20" i="12"/>
  <c r="U20" i="12"/>
  <c r="V20" i="12"/>
  <c r="W20" i="12"/>
  <c r="S44" i="12"/>
  <c r="T44" i="12"/>
  <c r="U44" i="12"/>
  <c r="V44" i="12"/>
  <c r="W44" i="12"/>
  <c r="W77" i="12" s="1"/>
  <c r="W81" i="12" s="1"/>
  <c r="AX16" i="12"/>
  <c r="AX17" i="12"/>
  <c r="AX18" i="12"/>
  <c r="AX28" i="12"/>
  <c r="CC28" i="12" s="1"/>
  <c r="AX29" i="12"/>
  <c r="BT29" i="12" s="1"/>
  <c r="AX30" i="12"/>
  <c r="AX31" i="12"/>
  <c r="AX32" i="12"/>
  <c r="AX35" i="12"/>
  <c r="BT35" i="12" s="1"/>
  <c r="AX36" i="12"/>
  <c r="BT36" i="12" s="1"/>
  <c r="AX38" i="12"/>
  <c r="AX39" i="12"/>
  <c r="AX49" i="12"/>
  <c r="L20" i="12"/>
  <c r="L44" i="12"/>
  <c r="R20" i="12"/>
  <c r="R44" i="12"/>
  <c r="R77" i="12" s="1"/>
  <c r="R81" i="12" s="1"/>
  <c r="M20" i="12"/>
  <c r="M44" i="12"/>
  <c r="O20" i="12"/>
  <c r="O77" i="12" s="1"/>
  <c r="O81" i="12" s="1"/>
  <c r="O85" i="12" s="1"/>
  <c r="O44" i="12"/>
  <c r="AD28" i="12"/>
  <c r="G19" i="1"/>
  <c r="G14" i="1"/>
  <c r="G27" i="1"/>
  <c r="G55" i="1"/>
  <c r="G36" i="1"/>
  <c r="G122" i="1"/>
  <c r="G100" i="1" s="1"/>
  <c r="G140" i="1"/>
  <c r="G148" i="1"/>
  <c r="G217" i="1"/>
  <c r="G200" i="1" s="1"/>
  <c r="G215" i="1"/>
  <c r="G224" i="1"/>
  <c r="G228" i="1"/>
  <c r="G244" i="1"/>
  <c r="G241" i="1" s="1"/>
  <c r="G269" i="1"/>
  <c r="G293" i="1"/>
  <c r="G299" i="1"/>
  <c r="G276" i="1"/>
  <c r="G284" i="1"/>
  <c r="G287" i="1" s="1"/>
  <c r="H19" i="1"/>
  <c r="H14" i="1" s="1"/>
  <c r="H27" i="1"/>
  <c r="H55" i="1"/>
  <c r="H36" i="1" s="1"/>
  <c r="H122" i="1"/>
  <c r="H100" i="1"/>
  <c r="H140" i="1"/>
  <c r="H148" i="1"/>
  <c r="H217" i="1"/>
  <c r="H215" i="1"/>
  <c r="H224" i="1"/>
  <c r="H228" i="1"/>
  <c r="H244" i="1"/>
  <c r="H241" i="1"/>
  <c r="H269" i="1"/>
  <c r="H293" i="1"/>
  <c r="H299" i="1"/>
  <c r="H306" i="1"/>
  <c r="H276" i="1"/>
  <c r="H284" i="1"/>
  <c r="H287" i="1" s="1"/>
  <c r="I19" i="1"/>
  <c r="I27" i="1"/>
  <c r="I55" i="1"/>
  <c r="I36" i="1"/>
  <c r="I122" i="1"/>
  <c r="I100" i="1" s="1"/>
  <c r="I140" i="1"/>
  <c r="I148" i="1"/>
  <c r="I134" i="1" s="1"/>
  <c r="I217" i="1"/>
  <c r="I215" i="1"/>
  <c r="I200" i="1"/>
  <c r="I224" i="1"/>
  <c r="I223" i="1" s="1"/>
  <c r="I228" i="1"/>
  <c r="I244" i="1"/>
  <c r="I241" i="1"/>
  <c r="I269" i="1"/>
  <c r="I293" i="1"/>
  <c r="I299" i="1"/>
  <c r="I306" i="1"/>
  <c r="I276" i="1"/>
  <c r="I284" i="1"/>
  <c r="I287" i="1" s="1"/>
  <c r="J19" i="1"/>
  <c r="J14" i="1"/>
  <c r="J27" i="1"/>
  <c r="J55" i="1"/>
  <c r="J36" i="1"/>
  <c r="J122" i="1"/>
  <c r="J100" i="1" s="1"/>
  <c r="J140" i="1"/>
  <c r="J148" i="1"/>
  <c r="J134" i="1"/>
  <c r="J217" i="1"/>
  <c r="J215" i="1"/>
  <c r="J200" i="1"/>
  <c r="J224" i="1"/>
  <c r="J228" i="1"/>
  <c r="J244" i="1"/>
  <c r="J241" i="1"/>
  <c r="J269" i="1"/>
  <c r="J293" i="1"/>
  <c r="J299" i="1"/>
  <c r="J306" i="1"/>
  <c r="J276" i="1"/>
  <c r="J284" i="1"/>
  <c r="J287" i="1" s="1"/>
  <c r="O23" i="1"/>
  <c r="O83" i="1"/>
  <c r="O101" i="1"/>
  <c r="O106" i="1"/>
  <c r="O126" i="1"/>
  <c r="O145" i="1"/>
  <c r="K145" i="1" s="1"/>
  <c r="S145" i="1" s="1"/>
  <c r="O210" i="1"/>
  <c r="K210" i="1" s="1"/>
  <c r="S210" i="1" s="1"/>
  <c r="O211" i="1"/>
  <c r="K211" i="1" s="1"/>
  <c r="L19" i="1"/>
  <c r="L14" i="1" s="1"/>
  <c r="L27" i="1"/>
  <c r="L55" i="1"/>
  <c r="L36" i="1"/>
  <c r="L365" i="1" s="1"/>
  <c r="L367" i="1" s="1"/>
  <c r="L122" i="1"/>
  <c r="L100" i="1" s="1"/>
  <c r="L140" i="1"/>
  <c r="L148" i="1"/>
  <c r="L134" i="1"/>
  <c r="L217" i="1"/>
  <c r="L215" i="1"/>
  <c r="L200" i="1"/>
  <c r="L224" i="1"/>
  <c r="L223" i="1" s="1"/>
  <c r="L228" i="1"/>
  <c r="L244" i="1"/>
  <c r="L241" i="1"/>
  <c r="L269" i="1"/>
  <c r="L293" i="1"/>
  <c r="L299" i="1"/>
  <c r="L306" i="1"/>
  <c r="L276" i="1"/>
  <c r="L284" i="1"/>
  <c r="L287" i="1"/>
  <c r="M19" i="1"/>
  <c r="M13" i="1" s="1"/>
  <c r="M27" i="1"/>
  <c r="M55" i="1"/>
  <c r="M36" i="1"/>
  <c r="M122" i="1"/>
  <c r="M100" i="1" s="1"/>
  <c r="M140" i="1"/>
  <c r="M148" i="1"/>
  <c r="M217" i="1"/>
  <c r="M215" i="1"/>
  <c r="M224" i="1"/>
  <c r="M228" i="1"/>
  <c r="M244" i="1"/>
  <c r="M241" i="1" s="1"/>
  <c r="M269" i="1"/>
  <c r="M293" i="1"/>
  <c r="M299" i="1"/>
  <c r="M306" i="1"/>
  <c r="M276" i="1"/>
  <c r="M284" i="1"/>
  <c r="M287" i="1" s="1"/>
  <c r="N19" i="1"/>
  <c r="N14" i="1" s="1"/>
  <c r="N27" i="1"/>
  <c r="N55" i="1"/>
  <c r="N36" i="1" s="1"/>
  <c r="N122" i="1"/>
  <c r="N100" i="1"/>
  <c r="N140" i="1"/>
  <c r="N134" i="1" s="1"/>
  <c r="N148" i="1"/>
  <c r="N217" i="1"/>
  <c r="N215" i="1"/>
  <c r="N200" i="1"/>
  <c r="N224" i="1"/>
  <c r="N228" i="1"/>
  <c r="N223" i="1"/>
  <c r="N244" i="1"/>
  <c r="N241" i="1" s="1"/>
  <c r="N269" i="1"/>
  <c r="N293" i="1"/>
  <c r="N299" i="1"/>
  <c r="N306" i="1"/>
  <c r="N276" i="1"/>
  <c r="N284" i="1"/>
  <c r="N287" i="1"/>
  <c r="O19" i="1"/>
  <c r="O27" i="1"/>
  <c r="O55" i="1"/>
  <c r="O122" i="1"/>
  <c r="O148" i="1"/>
  <c r="O217" i="1"/>
  <c r="O215" i="1"/>
  <c r="O224" i="1"/>
  <c r="O228" i="1"/>
  <c r="O244" i="1"/>
  <c r="O241" i="1" s="1"/>
  <c r="O269" i="1"/>
  <c r="O293" i="1"/>
  <c r="O299" i="1"/>
  <c r="O276" i="1"/>
  <c r="O284" i="1"/>
  <c r="P19" i="1"/>
  <c r="P14" i="1"/>
  <c r="P27" i="1"/>
  <c r="P55" i="1"/>
  <c r="P36" i="1" s="1"/>
  <c r="P122" i="1"/>
  <c r="P100" i="1" s="1"/>
  <c r="P140" i="1"/>
  <c r="P148" i="1"/>
  <c r="P217" i="1"/>
  <c r="P200" i="1" s="1"/>
  <c r="P215" i="1"/>
  <c r="P224" i="1"/>
  <c r="P228" i="1"/>
  <c r="P223" i="1"/>
  <c r="P244" i="1"/>
  <c r="P241" i="1" s="1"/>
  <c r="P269" i="1"/>
  <c r="P293" i="1"/>
  <c r="P299" i="1"/>
  <c r="P306" i="1"/>
  <c r="P276" i="1"/>
  <c r="P284" i="1"/>
  <c r="P287" i="1"/>
  <c r="Q27" i="1"/>
  <c r="Q55" i="1"/>
  <c r="Q36" i="1"/>
  <c r="Q122" i="1"/>
  <c r="Q100" i="1" s="1"/>
  <c r="Q140" i="1"/>
  <c r="Q148" i="1"/>
  <c r="Q217" i="1"/>
  <c r="Q215" i="1"/>
  <c r="Q224" i="1"/>
  <c r="Q228" i="1"/>
  <c r="Q223" i="1"/>
  <c r="Q244" i="1"/>
  <c r="Q241" i="1" s="1"/>
  <c r="Q269" i="1"/>
  <c r="Q293" i="1"/>
  <c r="Q299" i="1"/>
  <c r="Q306" i="1"/>
  <c r="Q276" i="1"/>
  <c r="R110" i="1"/>
  <c r="R157" i="1"/>
  <c r="R309" i="1"/>
  <c r="R313" i="1"/>
  <c r="I24" i="14"/>
  <c r="M25" i="14"/>
  <c r="Q25" i="14" s="1"/>
  <c r="Q23" i="14" s="1"/>
  <c r="Q22" i="14" s="1"/>
  <c r="G23" i="14"/>
  <c r="G22" i="14" s="1"/>
  <c r="K23" i="14"/>
  <c r="K22" i="14"/>
  <c r="N24" i="14"/>
  <c r="N23" i="14" s="1"/>
  <c r="N22" i="14" s="1"/>
  <c r="O24" i="14"/>
  <c r="O25" i="14"/>
  <c r="F23" i="14"/>
  <c r="F22" i="14" s="1"/>
  <c r="H23" i="14"/>
  <c r="H22" i="14" s="1"/>
  <c r="J23" i="14"/>
  <c r="J22" i="14" s="1"/>
  <c r="L23" i="14"/>
  <c r="L22" i="14"/>
  <c r="P23" i="14"/>
  <c r="P22" i="14" s="1"/>
  <c r="G15" i="14"/>
  <c r="G14" i="14"/>
  <c r="I16" i="14"/>
  <c r="K15" i="14"/>
  <c r="K14" i="14" s="1"/>
  <c r="M17" i="14"/>
  <c r="N16" i="14"/>
  <c r="O16" i="14"/>
  <c r="O15" i="14" s="1"/>
  <c r="O14" i="14" s="1"/>
  <c r="O17" i="14"/>
  <c r="F15" i="14"/>
  <c r="F14" i="14"/>
  <c r="H15" i="14"/>
  <c r="H14" i="14" s="1"/>
  <c r="J15" i="14"/>
  <c r="J14" i="14" s="1"/>
  <c r="L15" i="14"/>
  <c r="L14" i="14" s="1"/>
  <c r="P15" i="14"/>
  <c r="P14" i="14"/>
  <c r="R274" i="1"/>
  <c r="R167" i="1"/>
  <c r="J234" i="1"/>
  <c r="F234" i="1" s="1"/>
  <c r="S234" i="1" s="1"/>
  <c r="R232" i="1"/>
  <c r="R324" i="1"/>
  <c r="J252" i="1"/>
  <c r="F252" i="1" s="1"/>
  <c r="Q85" i="12"/>
  <c r="G268" i="1"/>
  <c r="G26" i="1"/>
  <c r="G33" i="1"/>
  <c r="G35" i="1"/>
  <c r="G99" i="1"/>
  <c r="G132" i="1"/>
  <c r="G61" i="1"/>
  <c r="G188" i="1"/>
  <c r="G290" i="1"/>
  <c r="G199" i="1"/>
  <c r="G222" i="1"/>
  <c r="G240" i="1"/>
  <c r="G273" i="1"/>
  <c r="G296" i="1"/>
  <c r="H26" i="1"/>
  <c r="H35" i="1"/>
  <c r="H61" i="1"/>
  <c r="H99" i="1"/>
  <c r="H33" i="1"/>
  <c r="H132" i="1"/>
  <c r="H188" i="1"/>
  <c r="H290" i="1"/>
  <c r="H199" i="1"/>
  <c r="H222" i="1"/>
  <c r="H268" i="1"/>
  <c r="H240" i="1"/>
  <c r="H273" i="1"/>
  <c r="H305" i="1"/>
  <c r="H296" i="1"/>
  <c r="I268" i="1"/>
  <c r="I26" i="1"/>
  <c r="I33" i="1"/>
  <c r="I35" i="1"/>
  <c r="I99" i="1"/>
  <c r="I132" i="1"/>
  <c r="I61" i="1"/>
  <c r="I188" i="1"/>
  <c r="I290" i="1"/>
  <c r="I199" i="1"/>
  <c r="I222" i="1"/>
  <c r="I240" i="1"/>
  <c r="I273" i="1"/>
  <c r="I305" i="1"/>
  <c r="I296" i="1"/>
  <c r="J268" i="1"/>
  <c r="J26" i="1"/>
  <c r="J33" i="1"/>
  <c r="J35" i="1"/>
  <c r="J362" i="1" s="1"/>
  <c r="J99" i="1"/>
  <c r="J132" i="1"/>
  <c r="J61" i="1"/>
  <c r="J188" i="1"/>
  <c r="J290" i="1"/>
  <c r="J199" i="1"/>
  <c r="J222" i="1"/>
  <c r="J240" i="1"/>
  <c r="J273" i="1"/>
  <c r="J305" i="1"/>
  <c r="J296" i="1"/>
  <c r="L35" i="1"/>
  <c r="L99" i="1"/>
  <c r="L199" i="1"/>
  <c r="L26" i="1"/>
  <c r="L273" i="1"/>
  <c r="L61" i="1"/>
  <c r="L132" i="1"/>
  <c r="L33" i="1"/>
  <c r="L188" i="1"/>
  <c r="L290" i="1"/>
  <c r="L222" i="1"/>
  <c r="L268" i="1"/>
  <c r="L240" i="1"/>
  <c r="L305" i="1"/>
  <c r="L296" i="1"/>
  <c r="M35" i="1"/>
  <c r="M99" i="1"/>
  <c r="M199" i="1"/>
  <c r="M26" i="1"/>
  <c r="M273" i="1"/>
  <c r="M61" i="1"/>
  <c r="M132" i="1"/>
  <c r="M268" i="1"/>
  <c r="M33" i="1"/>
  <c r="M188" i="1"/>
  <c r="M290" i="1"/>
  <c r="M222" i="1"/>
  <c r="M240" i="1"/>
  <c r="M305" i="1"/>
  <c r="M296" i="1"/>
  <c r="N35" i="1"/>
  <c r="N99" i="1"/>
  <c r="N199" i="1"/>
  <c r="N273" i="1"/>
  <c r="N61" i="1"/>
  <c r="N132" i="1"/>
  <c r="N268" i="1"/>
  <c r="N26" i="1"/>
  <c r="N33" i="1"/>
  <c r="N188" i="1"/>
  <c r="N290" i="1"/>
  <c r="N222" i="1"/>
  <c r="N240" i="1"/>
  <c r="N305" i="1"/>
  <c r="N296" i="1"/>
  <c r="O273" i="1"/>
  <c r="P273" i="1"/>
  <c r="T273" i="1"/>
  <c r="O268" i="1"/>
  <c r="P268" i="1"/>
  <c r="O26" i="1"/>
  <c r="O33" i="1"/>
  <c r="O188" i="1"/>
  <c r="O290" i="1"/>
  <c r="P290" i="1"/>
  <c r="O222" i="1"/>
  <c r="O240" i="1"/>
  <c r="O296" i="1"/>
  <c r="P296" i="1"/>
  <c r="P26" i="1"/>
  <c r="P33" i="1"/>
  <c r="T33" i="1" s="1"/>
  <c r="P35" i="1"/>
  <c r="P99" i="1"/>
  <c r="P132" i="1"/>
  <c r="T132" i="1" s="1"/>
  <c r="P61" i="1"/>
  <c r="P188" i="1"/>
  <c r="P199" i="1"/>
  <c r="P222" i="1"/>
  <c r="P240" i="1"/>
  <c r="P305" i="1"/>
  <c r="T124" i="1"/>
  <c r="U124" i="1"/>
  <c r="O58" i="12"/>
  <c r="R236" i="1"/>
  <c r="F13" i="14"/>
  <c r="AX48" i="12"/>
  <c r="AD48" i="12"/>
  <c r="AD47" i="12"/>
  <c r="AX47" i="12"/>
  <c r="CA27" i="12"/>
  <c r="CB27" i="12" s="1"/>
  <c r="CA33" i="12"/>
  <c r="J14" i="15"/>
  <c r="AW44" i="12"/>
  <c r="AW58" i="12"/>
  <c r="AW77" i="12" s="1"/>
  <c r="AX70" i="12"/>
  <c r="AX62" i="12"/>
  <c r="Y20" i="12"/>
  <c r="Y44" i="12"/>
  <c r="Y58" i="12"/>
  <c r="BT78" i="12"/>
  <c r="J9" i="15"/>
  <c r="J12" i="15"/>
  <c r="H9" i="24"/>
  <c r="I9" i="24"/>
  <c r="H10" i="24"/>
  <c r="I10" i="24"/>
  <c r="H11" i="24"/>
  <c r="I11" i="24"/>
  <c r="H12" i="24"/>
  <c r="I12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H20" i="24"/>
  <c r="I20" i="24"/>
  <c r="H21" i="24"/>
  <c r="I21" i="24"/>
  <c r="H22" i="24"/>
  <c r="I22" i="24"/>
  <c r="H23" i="24"/>
  <c r="I23" i="24"/>
  <c r="H24" i="24"/>
  <c r="I24" i="24"/>
  <c r="H25" i="24"/>
  <c r="I25" i="24"/>
  <c r="H26" i="24"/>
  <c r="I26" i="24"/>
  <c r="H27" i="24"/>
  <c r="I27" i="24"/>
  <c r="H28" i="24"/>
  <c r="I28" i="24"/>
  <c r="H29" i="24"/>
  <c r="I29" i="24"/>
  <c r="H30" i="24"/>
  <c r="I30" i="24"/>
  <c r="H31" i="24"/>
  <c r="I31" i="24"/>
  <c r="H32" i="24"/>
  <c r="I32" i="24"/>
  <c r="H33" i="24"/>
  <c r="I33" i="24"/>
  <c r="H34" i="24"/>
  <c r="I34" i="24"/>
  <c r="H35" i="24"/>
  <c r="I35" i="24"/>
  <c r="H36" i="24"/>
  <c r="I36" i="24"/>
  <c r="H37" i="24"/>
  <c r="I37" i="24"/>
  <c r="H38" i="24"/>
  <c r="I38" i="24"/>
  <c r="H39" i="24"/>
  <c r="I39" i="24"/>
  <c r="H40" i="24"/>
  <c r="I40" i="24"/>
  <c r="H41" i="24"/>
  <c r="I41" i="24"/>
  <c r="H42" i="24"/>
  <c r="I42" i="24"/>
  <c r="H43" i="24"/>
  <c r="I43" i="24"/>
  <c r="H44" i="24"/>
  <c r="I44" i="24"/>
  <c r="H45" i="24"/>
  <c r="I45" i="24"/>
  <c r="H46" i="24"/>
  <c r="I46" i="24"/>
  <c r="H47" i="24"/>
  <c r="I47" i="24"/>
  <c r="H48" i="24"/>
  <c r="I48" i="24"/>
  <c r="H49" i="24"/>
  <c r="I49" i="24"/>
  <c r="H50" i="24"/>
  <c r="I50" i="24"/>
  <c r="H51" i="24"/>
  <c r="I51" i="24"/>
  <c r="H52" i="24"/>
  <c r="I52" i="24"/>
  <c r="H53" i="24"/>
  <c r="I53" i="24"/>
  <c r="H54" i="24"/>
  <c r="I54" i="24"/>
  <c r="H55" i="24"/>
  <c r="I55" i="24"/>
  <c r="H56" i="24"/>
  <c r="I56" i="24"/>
  <c r="H57" i="24"/>
  <c r="I57" i="24"/>
  <c r="H58" i="24"/>
  <c r="I58" i="24"/>
  <c r="H59" i="24"/>
  <c r="I59" i="24"/>
  <c r="H60" i="24"/>
  <c r="I60" i="24"/>
  <c r="H61" i="24"/>
  <c r="I61" i="24"/>
  <c r="H62" i="24"/>
  <c r="I62" i="24"/>
  <c r="H63" i="24"/>
  <c r="I63" i="24"/>
  <c r="H64" i="24"/>
  <c r="I64" i="24"/>
  <c r="H65" i="24"/>
  <c r="I65" i="24"/>
  <c r="H66" i="24"/>
  <c r="I66" i="24"/>
  <c r="H67" i="24"/>
  <c r="I67" i="24"/>
  <c r="H68" i="24"/>
  <c r="I68" i="24"/>
  <c r="H69" i="24"/>
  <c r="I69" i="24"/>
  <c r="H70" i="24"/>
  <c r="I70" i="24"/>
  <c r="H71" i="24"/>
  <c r="I71" i="24"/>
  <c r="H72" i="24"/>
  <c r="I72" i="24"/>
  <c r="H73" i="24"/>
  <c r="I73" i="24"/>
  <c r="H74" i="24"/>
  <c r="I74" i="24"/>
  <c r="H75" i="24"/>
  <c r="I75" i="24"/>
  <c r="H76" i="24"/>
  <c r="I76" i="24"/>
  <c r="H77" i="24"/>
  <c r="I77" i="24"/>
  <c r="H78" i="24"/>
  <c r="I78" i="24"/>
  <c r="H79" i="24"/>
  <c r="I79" i="24"/>
  <c r="H80" i="24"/>
  <c r="I80" i="24"/>
  <c r="H81" i="24"/>
  <c r="I81" i="24"/>
  <c r="H82" i="24"/>
  <c r="I82" i="24"/>
  <c r="H83" i="24"/>
  <c r="I83" i="24"/>
  <c r="H84" i="24"/>
  <c r="I84" i="24"/>
  <c r="H85" i="24"/>
  <c r="I85" i="24"/>
  <c r="H86" i="24"/>
  <c r="I86" i="24"/>
  <c r="H87" i="24"/>
  <c r="I87" i="24"/>
  <c r="H88" i="24"/>
  <c r="I88" i="24"/>
  <c r="H89" i="24"/>
  <c r="I89" i="24"/>
  <c r="H90" i="24"/>
  <c r="I90" i="24"/>
  <c r="H91" i="24"/>
  <c r="I91" i="24"/>
  <c r="H92" i="24"/>
  <c r="I92" i="24"/>
  <c r="H93" i="24"/>
  <c r="I93" i="24"/>
  <c r="H94" i="24"/>
  <c r="I94" i="24"/>
  <c r="H95" i="24"/>
  <c r="I95" i="24"/>
  <c r="H97" i="24"/>
  <c r="I97" i="24"/>
  <c r="H98" i="24"/>
  <c r="I98" i="24"/>
  <c r="H99" i="24"/>
  <c r="I99" i="24"/>
  <c r="H100" i="24"/>
  <c r="I100" i="24"/>
  <c r="H101" i="24"/>
  <c r="I101" i="24"/>
  <c r="H102" i="24"/>
  <c r="I102" i="24"/>
  <c r="H103" i="24"/>
  <c r="I103" i="24"/>
  <c r="H104" i="24"/>
  <c r="I104" i="24"/>
  <c r="H105" i="24"/>
  <c r="I105" i="24"/>
  <c r="H106" i="24"/>
  <c r="I106" i="24"/>
  <c r="H107" i="24"/>
  <c r="I107" i="24"/>
  <c r="H108" i="24"/>
  <c r="I108" i="24"/>
  <c r="H109" i="24"/>
  <c r="I109" i="24"/>
  <c r="H110" i="24"/>
  <c r="I110" i="24"/>
  <c r="H111" i="24"/>
  <c r="I111" i="24"/>
  <c r="H112" i="24"/>
  <c r="I112" i="24"/>
  <c r="H113" i="24"/>
  <c r="I113" i="24"/>
  <c r="H114" i="24"/>
  <c r="I114" i="24"/>
  <c r="H115" i="24"/>
  <c r="I115" i="24"/>
  <c r="H116" i="24"/>
  <c r="I116" i="24"/>
  <c r="H117" i="24"/>
  <c r="I117" i="24"/>
  <c r="H118" i="24"/>
  <c r="I118" i="24"/>
  <c r="H119" i="24"/>
  <c r="I119" i="24"/>
  <c r="H120" i="24"/>
  <c r="I120" i="24"/>
  <c r="H121" i="24"/>
  <c r="I121" i="24"/>
  <c r="H122" i="24"/>
  <c r="I122" i="24"/>
  <c r="H123" i="24"/>
  <c r="I123" i="24"/>
  <c r="H124" i="24"/>
  <c r="I124" i="24"/>
  <c r="H125" i="24"/>
  <c r="I125" i="24"/>
  <c r="H126" i="24"/>
  <c r="I126" i="24"/>
  <c r="H127" i="24"/>
  <c r="I127" i="24"/>
  <c r="H128" i="24"/>
  <c r="I128" i="24"/>
  <c r="H129" i="24"/>
  <c r="I129" i="24"/>
  <c r="H130" i="24"/>
  <c r="I130" i="24"/>
  <c r="H131" i="24"/>
  <c r="I131" i="24"/>
  <c r="H132" i="24"/>
  <c r="I132" i="24"/>
  <c r="H133" i="24"/>
  <c r="I133" i="24"/>
  <c r="H134" i="24"/>
  <c r="I134" i="24"/>
  <c r="H135" i="24"/>
  <c r="I135" i="24"/>
  <c r="H136" i="24"/>
  <c r="I136" i="24"/>
  <c r="H137" i="24"/>
  <c r="I137" i="24"/>
  <c r="H138" i="24"/>
  <c r="I138" i="24"/>
  <c r="H139" i="24"/>
  <c r="I139" i="24"/>
  <c r="H140" i="24"/>
  <c r="I140" i="24"/>
  <c r="H141" i="24"/>
  <c r="I141" i="24"/>
  <c r="H142" i="24"/>
  <c r="I142" i="24"/>
  <c r="H143" i="24"/>
  <c r="I143" i="24"/>
  <c r="H144" i="24"/>
  <c r="I144" i="24"/>
  <c r="H145" i="24"/>
  <c r="I145" i="24"/>
  <c r="H146" i="24"/>
  <c r="I146" i="24"/>
  <c r="H147" i="24"/>
  <c r="I147" i="24"/>
  <c r="H148" i="24"/>
  <c r="I148" i="24"/>
  <c r="H149" i="24"/>
  <c r="I149" i="24"/>
  <c r="H150" i="24"/>
  <c r="I150" i="24"/>
  <c r="H151" i="24"/>
  <c r="I151" i="24"/>
  <c r="H152" i="24"/>
  <c r="I152" i="24"/>
  <c r="H153" i="24"/>
  <c r="I153" i="24"/>
  <c r="H154" i="24"/>
  <c r="I154" i="24"/>
  <c r="H155" i="24"/>
  <c r="I155" i="24"/>
  <c r="H156" i="24"/>
  <c r="I156" i="24"/>
  <c r="H157" i="24"/>
  <c r="I157" i="24"/>
  <c r="H158" i="24"/>
  <c r="I158" i="24"/>
  <c r="H159" i="24"/>
  <c r="I159" i="24"/>
  <c r="H160" i="24"/>
  <c r="I160" i="24"/>
  <c r="H161" i="24"/>
  <c r="I161" i="24"/>
  <c r="H162" i="24"/>
  <c r="I162" i="24"/>
  <c r="H163" i="24"/>
  <c r="I163" i="24"/>
  <c r="H164" i="24"/>
  <c r="I164" i="24"/>
  <c r="H165" i="24"/>
  <c r="I165" i="24"/>
  <c r="H166" i="24"/>
  <c r="I166" i="24"/>
  <c r="H167" i="24"/>
  <c r="I167" i="24"/>
  <c r="H168" i="24"/>
  <c r="I168" i="24"/>
  <c r="H169" i="24"/>
  <c r="I169" i="24"/>
  <c r="H170" i="24"/>
  <c r="I170" i="24"/>
  <c r="H171" i="24"/>
  <c r="I171" i="24"/>
  <c r="H172" i="24"/>
  <c r="I172" i="24"/>
  <c r="H173" i="24"/>
  <c r="I173" i="24"/>
  <c r="H174" i="24"/>
  <c r="I174" i="24"/>
  <c r="H175" i="24"/>
  <c r="I175" i="24"/>
  <c r="H176" i="24"/>
  <c r="I176" i="24"/>
  <c r="H177" i="24"/>
  <c r="I177" i="24"/>
  <c r="H178" i="24"/>
  <c r="I178" i="24"/>
  <c r="H179" i="24"/>
  <c r="I179" i="24"/>
  <c r="H180" i="24"/>
  <c r="I180" i="24"/>
  <c r="H181" i="24"/>
  <c r="I181" i="24"/>
  <c r="H182" i="24"/>
  <c r="I182" i="24"/>
  <c r="H183" i="24"/>
  <c r="I183" i="24"/>
  <c r="H184" i="24"/>
  <c r="I184" i="24"/>
  <c r="H185" i="24"/>
  <c r="I185" i="24"/>
  <c r="H186" i="24"/>
  <c r="I186" i="24"/>
  <c r="H187" i="24"/>
  <c r="I187" i="24"/>
  <c r="H188" i="24"/>
  <c r="I188" i="24"/>
  <c r="H189" i="24"/>
  <c r="I189" i="24"/>
  <c r="H190" i="24"/>
  <c r="I190" i="24"/>
  <c r="H191" i="24"/>
  <c r="I191" i="24"/>
  <c r="H192" i="24"/>
  <c r="I192" i="24"/>
  <c r="H193" i="24"/>
  <c r="I193" i="24"/>
  <c r="H195" i="24"/>
  <c r="I195" i="24"/>
  <c r="H196" i="24"/>
  <c r="I196" i="24"/>
  <c r="H197" i="24"/>
  <c r="I197" i="24"/>
  <c r="H198" i="24"/>
  <c r="I198" i="24"/>
  <c r="H199" i="24"/>
  <c r="I199" i="24"/>
  <c r="H200" i="24"/>
  <c r="I200" i="24"/>
  <c r="H201" i="24"/>
  <c r="I201" i="24"/>
  <c r="H202" i="24"/>
  <c r="I202" i="24"/>
  <c r="H203" i="24"/>
  <c r="I203" i="24"/>
  <c r="H204" i="24"/>
  <c r="I204" i="24"/>
  <c r="H205" i="24"/>
  <c r="I205" i="24"/>
  <c r="H206" i="24"/>
  <c r="I206" i="24"/>
  <c r="H207" i="24"/>
  <c r="I207" i="24"/>
  <c r="H208" i="24"/>
  <c r="I208" i="24"/>
  <c r="H209" i="24"/>
  <c r="I209" i="24"/>
  <c r="H210" i="24"/>
  <c r="I210" i="24"/>
  <c r="H211" i="24"/>
  <c r="I211" i="24"/>
  <c r="H212" i="24"/>
  <c r="I212" i="24"/>
  <c r="H213" i="24"/>
  <c r="I213" i="24"/>
  <c r="H214" i="24"/>
  <c r="I214" i="24"/>
  <c r="H215" i="24"/>
  <c r="I215" i="24"/>
  <c r="H216" i="24"/>
  <c r="I216" i="24"/>
  <c r="H217" i="24"/>
  <c r="I217" i="24"/>
  <c r="H218" i="24"/>
  <c r="I218" i="24"/>
  <c r="H219" i="24"/>
  <c r="I219" i="24"/>
  <c r="H220" i="24"/>
  <c r="I220" i="24"/>
  <c r="H221" i="24"/>
  <c r="I221" i="24"/>
  <c r="H222" i="24"/>
  <c r="I222" i="24"/>
  <c r="H223" i="24"/>
  <c r="I223" i="24"/>
  <c r="H224" i="24"/>
  <c r="I224" i="24"/>
  <c r="H225" i="24"/>
  <c r="I225" i="24"/>
  <c r="H226" i="24"/>
  <c r="I226" i="24"/>
  <c r="H227" i="24"/>
  <c r="I227" i="24"/>
  <c r="H228" i="24"/>
  <c r="I228" i="24"/>
  <c r="H229" i="24"/>
  <c r="I229" i="24"/>
  <c r="H230" i="24"/>
  <c r="I230" i="24"/>
  <c r="H231" i="24"/>
  <c r="I231" i="24"/>
  <c r="H232" i="24"/>
  <c r="I232" i="24"/>
  <c r="H233" i="24"/>
  <c r="I233" i="24"/>
  <c r="H234" i="24"/>
  <c r="I234" i="24"/>
  <c r="H235" i="24"/>
  <c r="I235" i="24"/>
  <c r="H236" i="24"/>
  <c r="I236" i="24"/>
  <c r="H237" i="24"/>
  <c r="I237" i="24"/>
  <c r="H238" i="24"/>
  <c r="I238" i="24"/>
  <c r="H239" i="24"/>
  <c r="I239" i="24"/>
  <c r="H240" i="24"/>
  <c r="I240" i="24"/>
  <c r="H241" i="24"/>
  <c r="I241" i="24"/>
  <c r="H242" i="24"/>
  <c r="I242" i="24"/>
  <c r="H243" i="24"/>
  <c r="I243" i="24"/>
  <c r="H244" i="24"/>
  <c r="I244" i="24"/>
  <c r="H245" i="24"/>
  <c r="I245" i="24"/>
  <c r="H246" i="24"/>
  <c r="I246" i="24"/>
  <c r="H247" i="24"/>
  <c r="I247" i="24"/>
  <c r="H248" i="24"/>
  <c r="I248" i="24"/>
  <c r="H249" i="24"/>
  <c r="I249" i="24"/>
  <c r="H250" i="24"/>
  <c r="I250" i="24"/>
  <c r="H251" i="24"/>
  <c r="I251" i="24"/>
  <c r="H252" i="24"/>
  <c r="I252" i="24"/>
  <c r="H253" i="24"/>
  <c r="I253" i="24"/>
  <c r="H254" i="24"/>
  <c r="I254" i="24"/>
  <c r="H255" i="24"/>
  <c r="I255" i="24"/>
  <c r="H256" i="24"/>
  <c r="I256" i="24"/>
  <c r="H257" i="24"/>
  <c r="I257" i="24"/>
  <c r="H258" i="24"/>
  <c r="I258" i="24"/>
  <c r="H259" i="24"/>
  <c r="I259" i="24"/>
  <c r="H260" i="24"/>
  <c r="I260" i="24"/>
  <c r="H261" i="24"/>
  <c r="I261" i="24"/>
  <c r="H262" i="24"/>
  <c r="I262" i="24"/>
  <c r="H263" i="24"/>
  <c r="I263" i="24"/>
  <c r="H264" i="24"/>
  <c r="I264" i="24"/>
  <c r="H266" i="24"/>
  <c r="I266" i="24"/>
  <c r="H267" i="24"/>
  <c r="I267" i="24"/>
  <c r="H268" i="24"/>
  <c r="I268" i="24"/>
  <c r="H269" i="24"/>
  <c r="I269" i="24"/>
  <c r="H270" i="24"/>
  <c r="I270" i="24"/>
  <c r="H271" i="24"/>
  <c r="I271" i="24"/>
  <c r="H272" i="24"/>
  <c r="I272" i="24"/>
  <c r="H273" i="24"/>
  <c r="I273" i="24"/>
  <c r="H274" i="24"/>
  <c r="I274" i="24"/>
  <c r="H276" i="24"/>
  <c r="I276" i="24"/>
  <c r="H277" i="24"/>
  <c r="I277" i="24"/>
  <c r="H278" i="24"/>
  <c r="I278" i="24"/>
  <c r="H279" i="24"/>
  <c r="I279" i="24"/>
  <c r="H280" i="24"/>
  <c r="I280" i="24"/>
  <c r="H281" i="24"/>
  <c r="I281" i="24"/>
  <c r="H282" i="24"/>
  <c r="I282" i="24"/>
  <c r="H283" i="24"/>
  <c r="I283" i="24"/>
  <c r="H284" i="24"/>
  <c r="I284" i="24"/>
  <c r="H285" i="24"/>
  <c r="I285" i="24"/>
  <c r="H286" i="24"/>
  <c r="I286" i="24"/>
  <c r="H287" i="24"/>
  <c r="I287" i="24"/>
  <c r="H288" i="24"/>
  <c r="I288" i="24"/>
  <c r="H289" i="24"/>
  <c r="I289" i="24"/>
  <c r="H290" i="24"/>
  <c r="I290" i="24"/>
  <c r="H291" i="24"/>
  <c r="I291" i="24"/>
  <c r="H292" i="24"/>
  <c r="I292" i="24"/>
  <c r="H293" i="24"/>
  <c r="I293" i="24"/>
  <c r="H294" i="24"/>
  <c r="I294" i="24"/>
  <c r="H295" i="24"/>
  <c r="I295" i="24"/>
  <c r="H296" i="24"/>
  <c r="I296" i="24"/>
  <c r="H297" i="24"/>
  <c r="I297" i="24"/>
  <c r="H298" i="24"/>
  <c r="I298" i="24"/>
  <c r="H299" i="24"/>
  <c r="I299" i="24"/>
  <c r="H300" i="24"/>
  <c r="I300" i="24"/>
  <c r="H301" i="24"/>
  <c r="I301" i="24"/>
  <c r="H302" i="24"/>
  <c r="I302" i="24"/>
  <c r="H303" i="24"/>
  <c r="I303" i="24"/>
  <c r="H304" i="24"/>
  <c r="I304" i="24"/>
  <c r="H305" i="24"/>
  <c r="I305" i="24"/>
  <c r="H306" i="24"/>
  <c r="I306" i="24"/>
  <c r="H307" i="24"/>
  <c r="I307" i="24"/>
  <c r="H309" i="24"/>
  <c r="I309" i="24"/>
  <c r="H310" i="24"/>
  <c r="I310" i="24"/>
  <c r="H311" i="24"/>
  <c r="I311" i="24"/>
  <c r="H312" i="24"/>
  <c r="I312" i="24"/>
  <c r="H313" i="24"/>
  <c r="I313" i="24"/>
  <c r="H314" i="24"/>
  <c r="I314" i="24"/>
  <c r="H315" i="24"/>
  <c r="I315" i="24"/>
  <c r="H316" i="24"/>
  <c r="I316" i="24"/>
  <c r="H317" i="24"/>
  <c r="I317" i="24"/>
  <c r="H318" i="24"/>
  <c r="I318" i="24"/>
  <c r="H319" i="24"/>
  <c r="I319" i="24"/>
  <c r="H320" i="24"/>
  <c r="I320" i="24"/>
  <c r="H321" i="24"/>
  <c r="I321" i="24"/>
  <c r="H322" i="24"/>
  <c r="I322" i="24"/>
  <c r="H323" i="24"/>
  <c r="I323" i="24"/>
  <c r="H324" i="24"/>
  <c r="I324" i="24"/>
  <c r="I325" i="24"/>
  <c r="H326" i="24"/>
  <c r="I326" i="24"/>
  <c r="H327" i="24"/>
  <c r="I327" i="24"/>
  <c r="H328" i="24"/>
  <c r="I328" i="24"/>
  <c r="H329" i="24"/>
  <c r="I329" i="24"/>
  <c r="H330" i="24"/>
  <c r="I330" i="24"/>
  <c r="H331" i="24"/>
  <c r="I331" i="24"/>
  <c r="H332" i="24"/>
  <c r="I332" i="24"/>
  <c r="H333" i="24"/>
  <c r="I333" i="24"/>
  <c r="H334" i="24"/>
  <c r="I334" i="24"/>
  <c r="H335" i="24"/>
  <c r="I335" i="24"/>
  <c r="H336" i="24"/>
  <c r="I336" i="24"/>
  <c r="H337" i="24"/>
  <c r="I337" i="24"/>
  <c r="H338" i="24"/>
  <c r="I338" i="24"/>
  <c r="H339" i="24"/>
  <c r="I339" i="24"/>
  <c r="H340" i="24"/>
  <c r="I340" i="24"/>
  <c r="H341" i="24"/>
  <c r="I341" i="24"/>
  <c r="H342" i="24"/>
  <c r="I342" i="24"/>
  <c r="H343" i="24"/>
  <c r="I343" i="24"/>
  <c r="H344" i="24"/>
  <c r="I344" i="24"/>
  <c r="H345" i="24"/>
  <c r="I345" i="24"/>
  <c r="H346" i="24"/>
  <c r="I346" i="24"/>
  <c r="H347" i="24"/>
  <c r="I347" i="24"/>
  <c r="H348" i="24"/>
  <c r="I348" i="24"/>
  <c r="H349" i="24"/>
  <c r="I349" i="24"/>
  <c r="H350" i="24"/>
  <c r="I350" i="24"/>
  <c r="H351" i="24"/>
  <c r="I351" i="24"/>
  <c r="H352" i="24"/>
  <c r="I352" i="24"/>
  <c r="H353" i="24"/>
  <c r="I353" i="24"/>
  <c r="H354" i="24"/>
  <c r="I354" i="24"/>
  <c r="H355" i="24"/>
  <c r="I355" i="24"/>
  <c r="H356" i="24"/>
  <c r="I356" i="24"/>
  <c r="H357" i="24"/>
  <c r="I357" i="24"/>
  <c r="H358" i="24"/>
  <c r="I358" i="24"/>
  <c r="H359" i="24"/>
  <c r="I359" i="24"/>
  <c r="H360" i="24"/>
  <c r="I360" i="24"/>
  <c r="H361" i="24"/>
  <c r="I361" i="24"/>
  <c r="H362" i="24"/>
  <c r="I362" i="24"/>
  <c r="H363" i="24"/>
  <c r="I363" i="24"/>
  <c r="H364" i="24"/>
  <c r="I364" i="24"/>
  <c r="H365" i="24"/>
  <c r="I365" i="24"/>
  <c r="H366" i="24"/>
  <c r="I366" i="24"/>
  <c r="H367" i="24"/>
  <c r="I367" i="24"/>
  <c r="H368" i="24"/>
  <c r="I368" i="24"/>
  <c r="H369" i="24"/>
  <c r="I369" i="24"/>
  <c r="H370" i="24"/>
  <c r="I370" i="24"/>
  <c r="H371" i="24"/>
  <c r="I371" i="24"/>
  <c r="H372" i="24"/>
  <c r="I372" i="24"/>
  <c r="H373" i="24"/>
  <c r="I373" i="24"/>
  <c r="H374" i="24"/>
  <c r="I374" i="24"/>
  <c r="H375" i="24"/>
  <c r="I375" i="24"/>
  <c r="H376" i="24"/>
  <c r="I376" i="24"/>
  <c r="H377" i="24"/>
  <c r="I377" i="24"/>
  <c r="H378" i="24"/>
  <c r="I378" i="24"/>
  <c r="H379" i="24"/>
  <c r="I379" i="24"/>
  <c r="H380" i="24"/>
  <c r="I380" i="24"/>
  <c r="H381" i="24"/>
  <c r="I381" i="24"/>
  <c r="H383" i="24"/>
  <c r="I383" i="24"/>
  <c r="I384" i="24"/>
  <c r="H385" i="24"/>
  <c r="I385" i="24"/>
  <c r="H386" i="24"/>
  <c r="I386" i="24"/>
  <c r="H387" i="24"/>
  <c r="I387" i="24"/>
  <c r="H388" i="24"/>
  <c r="I388" i="24"/>
  <c r="H389" i="24"/>
  <c r="I389" i="24"/>
  <c r="H390" i="24"/>
  <c r="I390" i="24"/>
  <c r="H391" i="24"/>
  <c r="I391" i="24"/>
  <c r="H392" i="24"/>
  <c r="I392" i="24"/>
  <c r="H393" i="24"/>
  <c r="I393" i="24"/>
  <c r="H394" i="24"/>
  <c r="I394" i="24"/>
  <c r="H395" i="24"/>
  <c r="I395" i="24"/>
  <c r="H397" i="24"/>
  <c r="I397" i="24"/>
  <c r="H398" i="24"/>
  <c r="I398" i="24"/>
  <c r="H399" i="24"/>
  <c r="I399" i="24"/>
  <c r="H400" i="24"/>
  <c r="I400" i="24"/>
  <c r="H401" i="24"/>
  <c r="I401" i="24"/>
  <c r="H402" i="24"/>
  <c r="I402" i="24"/>
  <c r="H403" i="24"/>
  <c r="I403" i="24"/>
  <c r="H404" i="24"/>
  <c r="I404" i="24"/>
  <c r="H405" i="24"/>
  <c r="I405" i="24"/>
  <c r="H406" i="24"/>
  <c r="I406" i="24"/>
  <c r="H407" i="24"/>
  <c r="I407" i="24"/>
  <c r="H408" i="24"/>
  <c r="I408" i="24"/>
  <c r="H409" i="24"/>
  <c r="I409" i="24"/>
  <c r="H410" i="24"/>
  <c r="I410" i="24"/>
  <c r="H411" i="24"/>
  <c r="I411" i="24"/>
  <c r="H412" i="24"/>
  <c r="I412" i="24"/>
  <c r="H413" i="24"/>
  <c r="I413" i="24"/>
  <c r="H414" i="24"/>
  <c r="I414" i="24"/>
  <c r="H415" i="24"/>
  <c r="I415" i="24"/>
  <c r="H416" i="24"/>
  <c r="I416" i="24"/>
  <c r="H417" i="24"/>
  <c r="I417" i="24"/>
  <c r="H418" i="24"/>
  <c r="I418" i="24"/>
  <c r="H419" i="24"/>
  <c r="I419" i="24"/>
  <c r="H420" i="24"/>
  <c r="I420" i="24"/>
  <c r="H421" i="24"/>
  <c r="I421" i="24"/>
  <c r="H422" i="24"/>
  <c r="I422" i="24"/>
  <c r="H423" i="24"/>
  <c r="I423" i="24"/>
  <c r="H424" i="24"/>
  <c r="I424" i="24"/>
  <c r="H425" i="24"/>
  <c r="I425" i="24"/>
  <c r="H426" i="24"/>
  <c r="I426" i="24"/>
  <c r="H427" i="24"/>
  <c r="I427" i="24"/>
  <c r="H428" i="24"/>
  <c r="I428" i="24"/>
  <c r="H429" i="24"/>
  <c r="I429" i="24"/>
  <c r="H430" i="24"/>
  <c r="I430" i="24"/>
  <c r="H431" i="24"/>
  <c r="I431" i="24"/>
  <c r="H432" i="24"/>
  <c r="I432" i="24"/>
  <c r="H433" i="24"/>
  <c r="I433" i="24"/>
  <c r="H434" i="24"/>
  <c r="I434" i="24"/>
  <c r="H435" i="24"/>
  <c r="I435" i="24"/>
  <c r="H436" i="24"/>
  <c r="I436" i="24"/>
  <c r="H437" i="24"/>
  <c r="I437" i="24"/>
  <c r="H438" i="24"/>
  <c r="I438" i="24"/>
  <c r="H439" i="24"/>
  <c r="I439" i="24"/>
  <c r="H440" i="24"/>
  <c r="I440" i="24"/>
  <c r="H441" i="24"/>
  <c r="I441" i="24"/>
  <c r="H442" i="24"/>
  <c r="I442" i="24"/>
  <c r="H443" i="24"/>
  <c r="I443" i="24"/>
  <c r="H444" i="24"/>
  <c r="I444" i="24"/>
  <c r="H445" i="24"/>
  <c r="I445" i="24"/>
  <c r="H446" i="24"/>
  <c r="I446" i="24"/>
  <c r="H447" i="24"/>
  <c r="I447" i="24"/>
  <c r="H448" i="24"/>
  <c r="I448" i="24"/>
  <c r="H450" i="24"/>
  <c r="I450" i="24"/>
  <c r="H451" i="24"/>
  <c r="I451" i="24"/>
  <c r="H452" i="24"/>
  <c r="I452" i="24"/>
  <c r="H453" i="24"/>
  <c r="I453" i="24"/>
  <c r="H454" i="24"/>
  <c r="I454" i="24"/>
  <c r="H455" i="24"/>
  <c r="I455" i="24"/>
  <c r="H456" i="24"/>
  <c r="I456" i="24"/>
  <c r="H457" i="24"/>
  <c r="I457" i="24"/>
  <c r="H458" i="24"/>
  <c r="I458" i="24"/>
  <c r="H459" i="24"/>
  <c r="I459" i="24"/>
  <c r="H460" i="24"/>
  <c r="I460" i="24"/>
  <c r="H461" i="24"/>
  <c r="I461" i="24"/>
  <c r="H462" i="24"/>
  <c r="I462" i="24"/>
  <c r="H463" i="24"/>
  <c r="I463" i="24"/>
  <c r="H464" i="24"/>
  <c r="I464" i="24"/>
  <c r="H465" i="24"/>
  <c r="I465" i="24"/>
  <c r="H466" i="24"/>
  <c r="I466" i="24"/>
  <c r="H467" i="24"/>
  <c r="I467" i="24"/>
  <c r="H468" i="24"/>
  <c r="I468" i="24"/>
  <c r="H469" i="24"/>
  <c r="I469" i="24"/>
  <c r="H470" i="24"/>
  <c r="I470" i="24"/>
  <c r="H471" i="24"/>
  <c r="I471" i="24"/>
  <c r="H472" i="24"/>
  <c r="I472" i="24"/>
  <c r="H473" i="24"/>
  <c r="I473" i="24"/>
  <c r="H474" i="24"/>
  <c r="I474" i="24"/>
  <c r="H475" i="24"/>
  <c r="I475" i="24"/>
  <c r="H476" i="24"/>
  <c r="I476" i="24"/>
  <c r="H477" i="24"/>
  <c r="I477" i="24"/>
  <c r="H478" i="24"/>
  <c r="I478" i="24"/>
  <c r="H479" i="24"/>
  <c r="I479" i="24"/>
  <c r="H482" i="24"/>
  <c r="I482" i="24"/>
  <c r="H483" i="24"/>
  <c r="I483" i="24"/>
  <c r="H484" i="24"/>
  <c r="I484" i="24"/>
  <c r="H485" i="24"/>
  <c r="I485" i="24"/>
  <c r="H486" i="24"/>
  <c r="I486" i="24"/>
  <c r="H487" i="24"/>
  <c r="I487" i="24"/>
  <c r="H488" i="24"/>
  <c r="I488" i="24"/>
  <c r="H489" i="24"/>
  <c r="I489" i="24"/>
  <c r="H490" i="24"/>
  <c r="I490" i="24"/>
  <c r="H491" i="24"/>
  <c r="I491" i="24"/>
  <c r="H492" i="24"/>
  <c r="I492" i="24"/>
  <c r="H493" i="24"/>
  <c r="I493" i="24"/>
  <c r="H494" i="24"/>
  <c r="I494" i="24"/>
  <c r="H495" i="24"/>
  <c r="I495" i="24"/>
  <c r="H496" i="24"/>
  <c r="I496" i="24"/>
  <c r="H497" i="24"/>
  <c r="I497" i="24"/>
  <c r="H498" i="24"/>
  <c r="I498" i="24"/>
  <c r="H499" i="24"/>
  <c r="I499" i="24"/>
  <c r="H500" i="24"/>
  <c r="I500" i="24"/>
  <c r="H501" i="24"/>
  <c r="I501" i="24"/>
  <c r="H502" i="24"/>
  <c r="I502" i="24"/>
  <c r="H503" i="24"/>
  <c r="I503" i="24"/>
  <c r="H504" i="24"/>
  <c r="I504" i="24"/>
  <c r="H505" i="24"/>
  <c r="I505" i="24"/>
  <c r="H506" i="24"/>
  <c r="I506" i="24"/>
  <c r="H507" i="24"/>
  <c r="I507" i="24"/>
  <c r="H508" i="24"/>
  <c r="I508" i="24"/>
  <c r="H509" i="24"/>
  <c r="I509" i="24"/>
  <c r="H510" i="24"/>
  <c r="I510" i="24"/>
  <c r="H512" i="24"/>
  <c r="I512" i="24"/>
  <c r="H514" i="24"/>
  <c r="I514" i="24"/>
  <c r="H515" i="24"/>
  <c r="I515" i="24"/>
  <c r="H518" i="24"/>
  <c r="I518" i="24"/>
  <c r="H519" i="24"/>
  <c r="I519" i="24"/>
  <c r="H520" i="24"/>
  <c r="I520" i="24"/>
  <c r="H521" i="24"/>
  <c r="I521" i="24"/>
  <c r="H522" i="24"/>
  <c r="I522" i="24"/>
  <c r="H523" i="24"/>
  <c r="I523" i="24"/>
  <c r="H524" i="24"/>
  <c r="I524" i="24"/>
  <c r="H525" i="24"/>
  <c r="I525" i="24"/>
  <c r="H526" i="24"/>
  <c r="I526" i="24"/>
  <c r="H527" i="24"/>
  <c r="I527" i="24"/>
  <c r="H528" i="24"/>
  <c r="I528" i="24"/>
  <c r="H529" i="24"/>
  <c r="I529" i="24"/>
  <c r="H530" i="24"/>
  <c r="I530" i="24"/>
  <c r="H531" i="24"/>
  <c r="I531" i="24"/>
  <c r="H532" i="24"/>
  <c r="I532" i="24"/>
  <c r="H533" i="24"/>
  <c r="I533" i="24"/>
  <c r="H534" i="24"/>
  <c r="I534" i="24"/>
  <c r="H535" i="24"/>
  <c r="I535" i="24"/>
  <c r="H536" i="24"/>
  <c r="I536" i="24"/>
  <c r="H537" i="24"/>
  <c r="I537" i="24"/>
  <c r="H538" i="24"/>
  <c r="I538" i="24"/>
  <c r="H539" i="24"/>
  <c r="I539" i="24"/>
  <c r="H540" i="24"/>
  <c r="I540" i="24"/>
  <c r="H541" i="24"/>
  <c r="I541" i="24"/>
  <c r="H542" i="24"/>
  <c r="I542" i="24"/>
  <c r="H543" i="24"/>
  <c r="I543" i="24"/>
  <c r="H544" i="24"/>
  <c r="I544" i="24"/>
  <c r="H545" i="24"/>
  <c r="I545" i="24"/>
  <c r="H546" i="24"/>
  <c r="I546" i="24"/>
  <c r="H547" i="24"/>
  <c r="I547" i="24"/>
  <c r="H548" i="24"/>
  <c r="I548" i="24"/>
  <c r="H549" i="24"/>
  <c r="I549" i="24"/>
  <c r="H550" i="24"/>
  <c r="I550" i="24"/>
  <c r="H551" i="24"/>
  <c r="I551" i="24"/>
  <c r="H552" i="24"/>
  <c r="I552" i="24"/>
  <c r="H553" i="24"/>
  <c r="I553" i="24"/>
  <c r="H554" i="24"/>
  <c r="I554" i="24"/>
  <c r="H556" i="24"/>
  <c r="I556" i="24"/>
  <c r="H557" i="24"/>
  <c r="I557" i="24"/>
  <c r="H558" i="24"/>
  <c r="I558" i="24"/>
  <c r="H559" i="24"/>
  <c r="I559" i="24"/>
  <c r="H560" i="24"/>
  <c r="I560" i="24"/>
  <c r="H561" i="24"/>
  <c r="I561" i="24"/>
  <c r="H562" i="24"/>
  <c r="I562" i="24"/>
  <c r="H563" i="24"/>
  <c r="I563" i="24"/>
  <c r="H564" i="24"/>
  <c r="I564" i="24"/>
  <c r="H565" i="24"/>
  <c r="I565" i="24"/>
  <c r="H566" i="24"/>
  <c r="I566" i="24"/>
  <c r="H567" i="24"/>
  <c r="I567" i="24"/>
  <c r="H568" i="24"/>
  <c r="I568" i="24"/>
  <c r="H569" i="24"/>
  <c r="I569" i="24"/>
  <c r="H570" i="24"/>
  <c r="I570" i="24"/>
  <c r="H571" i="24"/>
  <c r="I571" i="24"/>
  <c r="H572" i="24"/>
  <c r="I572" i="24"/>
  <c r="H573" i="24"/>
  <c r="I573" i="24"/>
  <c r="H574" i="24"/>
  <c r="I574" i="24"/>
  <c r="H575" i="24"/>
  <c r="I575" i="24"/>
  <c r="H576" i="24"/>
  <c r="I576" i="24"/>
  <c r="H577" i="24"/>
  <c r="I577" i="24"/>
  <c r="H578" i="24"/>
  <c r="I578" i="24"/>
  <c r="H579" i="24"/>
  <c r="I579" i="24"/>
  <c r="H580" i="24"/>
  <c r="I580" i="24"/>
  <c r="H581" i="24"/>
  <c r="I581" i="24"/>
  <c r="H582" i="24"/>
  <c r="I582" i="24"/>
  <c r="H583" i="24"/>
  <c r="I583" i="24"/>
  <c r="H584" i="24"/>
  <c r="I584" i="24"/>
  <c r="H585" i="24"/>
  <c r="I585" i="24"/>
  <c r="H586" i="24"/>
  <c r="I586" i="24"/>
  <c r="H587" i="24"/>
  <c r="I587" i="24"/>
  <c r="H588" i="24"/>
  <c r="I588" i="24"/>
  <c r="H589" i="24"/>
  <c r="I589" i="24"/>
  <c r="H590" i="24"/>
  <c r="I590" i="24"/>
  <c r="H591" i="24"/>
  <c r="I591" i="24"/>
  <c r="H592" i="24"/>
  <c r="I592" i="24"/>
  <c r="H593" i="24"/>
  <c r="I593" i="24"/>
  <c r="H594" i="24"/>
  <c r="I594" i="24"/>
  <c r="H595" i="24"/>
  <c r="I595" i="24"/>
  <c r="H597" i="24"/>
  <c r="I597" i="24"/>
  <c r="H598" i="24"/>
  <c r="I598" i="24"/>
  <c r="H599" i="24"/>
  <c r="I599" i="24"/>
  <c r="H600" i="24"/>
  <c r="I600" i="24"/>
  <c r="H601" i="24"/>
  <c r="I601" i="24"/>
  <c r="H602" i="24"/>
  <c r="I602" i="24"/>
  <c r="H604" i="24"/>
  <c r="I604" i="24"/>
  <c r="H605" i="24"/>
  <c r="I605" i="24"/>
  <c r="H606" i="24"/>
  <c r="I606" i="24"/>
  <c r="I607" i="24"/>
  <c r="H608" i="24"/>
  <c r="I608" i="24"/>
  <c r="H609" i="24"/>
  <c r="I609" i="24"/>
  <c r="H610" i="24"/>
  <c r="I610" i="24"/>
  <c r="H611" i="24"/>
  <c r="I611" i="24"/>
  <c r="H612" i="24"/>
  <c r="I612" i="24"/>
  <c r="H614" i="24"/>
  <c r="I614" i="24"/>
  <c r="H615" i="24"/>
  <c r="I615" i="24"/>
  <c r="H616" i="24"/>
  <c r="I616" i="24"/>
  <c r="H617" i="24"/>
  <c r="I617" i="24"/>
  <c r="H618" i="24"/>
  <c r="I618" i="24"/>
  <c r="H619" i="24"/>
  <c r="I619" i="24"/>
  <c r="H620" i="24"/>
  <c r="I620" i="24"/>
  <c r="H621" i="24"/>
  <c r="I621" i="24"/>
  <c r="H622" i="24"/>
  <c r="I622" i="24"/>
  <c r="H623" i="24"/>
  <c r="I623" i="24"/>
  <c r="H624" i="24"/>
  <c r="I624" i="24"/>
  <c r="H625" i="24"/>
  <c r="I625" i="24"/>
  <c r="H626" i="24"/>
  <c r="I626" i="24"/>
  <c r="H627" i="24"/>
  <c r="I627" i="24"/>
  <c r="H628" i="24"/>
  <c r="I628" i="24"/>
  <c r="H629" i="24"/>
  <c r="I629" i="24"/>
  <c r="H630" i="24"/>
  <c r="I630" i="24"/>
  <c r="H631" i="24"/>
  <c r="I631" i="24"/>
  <c r="H632" i="24"/>
  <c r="I632" i="24"/>
  <c r="H633" i="24"/>
  <c r="I633" i="24"/>
  <c r="H634" i="24"/>
  <c r="I634" i="24"/>
  <c r="H635" i="24"/>
  <c r="I635" i="24"/>
  <c r="H636" i="24"/>
  <c r="I636" i="24"/>
  <c r="H637" i="24"/>
  <c r="I637" i="24"/>
  <c r="H638" i="24"/>
  <c r="I638" i="24"/>
  <c r="H639" i="24"/>
  <c r="I639" i="24"/>
  <c r="H640" i="24"/>
  <c r="I640" i="24"/>
  <c r="H641" i="24"/>
  <c r="I641" i="24"/>
  <c r="H642" i="24"/>
  <c r="I642" i="24"/>
  <c r="H643" i="24"/>
  <c r="I643" i="24"/>
  <c r="H644" i="24"/>
  <c r="I644" i="24"/>
  <c r="H645" i="24"/>
  <c r="I645" i="24"/>
  <c r="H646" i="24"/>
  <c r="I646" i="24"/>
  <c r="H647" i="24"/>
  <c r="I647" i="24"/>
  <c r="H648" i="24"/>
  <c r="I648" i="24"/>
  <c r="H649" i="24"/>
  <c r="I649" i="24"/>
  <c r="H651" i="24"/>
  <c r="I651" i="24"/>
  <c r="H652" i="24"/>
  <c r="I652" i="24"/>
  <c r="H653" i="24"/>
  <c r="I653" i="24"/>
  <c r="H654" i="24"/>
  <c r="I654" i="24"/>
  <c r="H655" i="24"/>
  <c r="I655" i="24"/>
  <c r="H656" i="24"/>
  <c r="I656" i="24"/>
  <c r="H657" i="24"/>
  <c r="I657" i="24"/>
  <c r="H658" i="24"/>
  <c r="I658" i="24"/>
  <c r="H659" i="24"/>
  <c r="I659" i="24"/>
  <c r="H661" i="24"/>
  <c r="I661" i="24"/>
  <c r="H662" i="24"/>
  <c r="I662" i="24"/>
  <c r="H663" i="24"/>
  <c r="I663" i="24"/>
  <c r="H664" i="24"/>
  <c r="I664" i="24"/>
  <c r="H665" i="24"/>
  <c r="I665" i="24"/>
  <c r="H666" i="24"/>
  <c r="I666" i="24"/>
  <c r="H667" i="24"/>
  <c r="I667" i="24"/>
  <c r="H668" i="24"/>
  <c r="I668" i="24"/>
  <c r="H669" i="24"/>
  <c r="I669" i="24"/>
  <c r="H670" i="24"/>
  <c r="I670" i="24"/>
  <c r="H671" i="24"/>
  <c r="I671" i="24"/>
  <c r="H672" i="24"/>
  <c r="I672" i="24"/>
  <c r="H673" i="24"/>
  <c r="I673" i="24"/>
  <c r="H674" i="24"/>
  <c r="I674" i="24"/>
  <c r="H675" i="24"/>
  <c r="I675" i="24"/>
  <c r="H676" i="24"/>
  <c r="I676" i="24"/>
  <c r="H677" i="24"/>
  <c r="I677" i="24"/>
  <c r="H678" i="24"/>
  <c r="I678" i="24"/>
  <c r="H679" i="24"/>
  <c r="I679" i="24"/>
  <c r="H680" i="24"/>
  <c r="I680" i="24"/>
  <c r="H681" i="24"/>
  <c r="I681" i="24"/>
  <c r="H682" i="24"/>
  <c r="I682" i="24"/>
  <c r="H683" i="24"/>
  <c r="I683" i="24"/>
  <c r="H684" i="24"/>
  <c r="I684" i="24"/>
  <c r="H685" i="24"/>
  <c r="I685" i="24"/>
  <c r="H686" i="24"/>
  <c r="I686" i="24"/>
  <c r="H687" i="24"/>
  <c r="I687" i="24"/>
  <c r="H688" i="24"/>
  <c r="I688" i="24"/>
  <c r="H689" i="24"/>
  <c r="I689" i="24"/>
  <c r="H690" i="24"/>
  <c r="I690" i="24"/>
  <c r="H691" i="24"/>
  <c r="I691" i="24"/>
  <c r="H692" i="24"/>
  <c r="I692" i="24"/>
  <c r="H693" i="24"/>
  <c r="I693" i="24"/>
  <c r="H694" i="24"/>
  <c r="I694" i="24"/>
  <c r="H695" i="24"/>
  <c r="I695" i="24"/>
  <c r="H696" i="24"/>
  <c r="I696" i="24"/>
  <c r="H697" i="24"/>
  <c r="I697" i="24"/>
  <c r="H698" i="24"/>
  <c r="I698" i="24"/>
  <c r="H699" i="24"/>
  <c r="I699" i="24"/>
  <c r="H702" i="24"/>
  <c r="I702" i="24"/>
  <c r="H703" i="24"/>
  <c r="I703" i="24"/>
  <c r="H704" i="24"/>
  <c r="I704" i="24"/>
  <c r="H705" i="24"/>
  <c r="I705" i="24"/>
  <c r="H706" i="24"/>
  <c r="I706" i="24"/>
  <c r="H707" i="24"/>
  <c r="I707" i="24"/>
  <c r="H708" i="24"/>
  <c r="I708" i="24"/>
  <c r="H709" i="24"/>
  <c r="I709" i="24"/>
  <c r="H710" i="24"/>
  <c r="I710" i="24"/>
  <c r="H711" i="24"/>
  <c r="I711" i="24"/>
  <c r="H712" i="24"/>
  <c r="I712" i="24"/>
  <c r="H713" i="24"/>
  <c r="I713" i="24"/>
  <c r="H714" i="24"/>
  <c r="I714" i="24"/>
  <c r="H715" i="24"/>
  <c r="I715" i="24"/>
  <c r="H716" i="24"/>
  <c r="I716" i="24"/>
  <c r="H717" i="24"/>
  <c r="I717" i="24"/>
  <c r="H718" i="24"/>
  <c r="I718" i="24"/>
  <c r="H719" i="24"/>
  <c r="I719" i="24"/>
  <c r="H720" i="24"/>
  <c r="I720" i="24"/>
  <c r="H721" i="24"/>
  <c r="I721" i="24"/>
  <c r="H722" i="24"/>
  <c r="I722" i="24"/>
  <c r="H723" i="24"/>
  <c r="I723" i="24"/>
  <c r="H724" i="24"/>
  <c r="I724" i="24"/>
  <c r="H725" i="24"/>
  <c r="I725" i="24"/>
  <c r="H726" i="24"/>
  <c r="I726" i="24"/>
  <c r="H727" i="24"/>
  <c r="I727" i="24"/>
  <c r="H728" i="24"/>
  <c r="I728" i="24"/>
  <c r="H729" i="24"/>
  <c r="I729" i="24"/>
  <c r="H730" i="24"/>
  <c r="I730" i="24"/>
  <c r="H731" i="24"/>
  <c r="I731" i="24"/>
  <c r="H732" i="24"/>
  <c r="I732" i="24"/>
  <c r="H733" i="24"/>
  <c r="I733" i="24"/>
  <c r="H734" i="24"/>
  <c r="I734" i="24"/>
  <c r="H735" i="24"/>
  <c r="I735" i="24"/>
  <c r="H736" i="24"/>
  <c r="I736" i="24"/>
  <c r="H737" i="24"/>
  <c r="I737" i="24"/>
  <c r="H738" i="24"/>
  <c r="I738" i="24"/>
  <c r="H740" i="24"/>
  <c r="I740" i="24"/>
  <c r="H741" i="24"/>
  <c r="I741" i="24"/>
  <c r="H742" i="24"/>
  <c r="I742" i="24"/>
  <c r="H743" i="24"/>
  <c r="I743" i="24"/>
  <c r="H744" i="24"/>
  <c r="I744" i="24"/>
  <c r="H745" i="24"/>
  <c r="I745" i="24"/>
  <c r="H746" i="24"/>
  <c r="I746" i="24"/>
  <c r="H747" i="24"/>
  <c r="I747" i="24"/>
  <c r="H748" i="24"/>
  <c r="I748" i="24"/>
  <c r="H749" i="24"/>
  <c r="I749" i="24"/>
  <c r="H750" i="24"/>
  <c r="I750" i="24"/>
  <c r="H751" i="24"/>
  <c r="I751" i="24"/>
  <c r="H752" i="24"/>
  <c r="I752" i="24"/>
  <c r="H753" i="24"/>
  <c r="I753" i="24"/>
  <c r="H754" i="24"/>
  <c r="I754" i="24"/>
  <c r="H755" i="24"/>
  <c r="I755" i="24"/>
  <c r="H756" i="24"/>
  <c r="I756" i="24"/>
  <c r="H757" i="24"/>
  <c r="I757" i="24"/>
  <c r="H758" i="24"/>
  <c r="I758" i="24"/>
  <c r="H759" i="24"/>
  <c r="I759" i="24"/>
  <c r="H760" i="24"/>
  <c r="I760" i="24"/>
  <c r="H761" i="24"/>
  <c r="I761" i="24"/>
  <c r="H762" i="24"/>
  <c r="I762" i="24"/>
  <c r="H763" i="24"/>
  <c r="I763" i="24"/>
  <c r="H764" i="24"/>
  <c r="I764" i="24"/>
  <c r="H765" i="24"/>
  <c r="I765" i="24"/>
  <c r="H766" i="24"/>
  <c r="I766" i="24"/>
  <c r="H767" i="24"/>
  <c r="I767" i="24"/>
  <c r="H768" i="24"/>
  <c r="I768" i="24"/>
  <c r="H769" i="24"/>
  <c r="I769" i="24"/>
  <c r="H770" i="24"/>
  <c r="I770" i="24"/>
  <c r="H771" i="24"/>
  <c r="I771" i="24"/>
  <c r="H772" i="24"/>
  <c r="I772" i="24"/>
  <c r="H773" i="24"/>
  <c r="I773" i="24"/>
  <c r="H774" i="24"/>
  <c r="I774" i="24"/>
  <c r="H775" i="24"/>
  <c r="I775" i="24"/>
  <c r="H776" i="24"/>
  <c r="I776" i="24"/>
  <c r="H777" i="24"/>
  <c r="I777" i="24"/>
  <c r="H778" i="24"/>
  <c r="I778" i="24"/>
  <c r="H779" i="24"/>
  <c r="I779" i="24"/>
  <c r="H780" i="24"/>
  <c r="I780" i="24"/>
  <c r="H781" i="24"/>
  <c r="I781" i="24"/>
  <c r="H782" i="24"/>
  <c r="I782" i="24"/>
  <c r="H783" i="24"/>
  <c r="I783" i="24"/>
  <c r="H784" i="24"/>
  <c r="I784" i="24"/>
  <c r="H785" i="24"/>
  <c r="I785" i="24"/>
  <c r="H786" i="24"/>
  <c r="I786" i="24"/>
  <c r="H787" i="24"/>
  <c r="I787" i="24"/>
  <c r="H788" i="24"/>
  <c r="I788" i="24"/>
  <c r="H789" i="24"/>
  <c r="I789" i="24"/>
  <c r="H790" i="24"/>
  <c r="I790" i="24"/>
  <c r="H791" i="24"/>
  <c r="I791" i="24"/>
  <c r="H792" i="24"/>
  <c r="I792" i="24"/>
  <c r="H793" i="24"/>
  <c r="I793" i="24"/>
  <c r="H794" i="24"/>
  <c r="I794" i="24"/>
  <c r="H795" i="24"/>
  <c r="I795" i="24"/>
  <c r="H796" i="24"/>
  <c r="I796" i="24"/>
  <c r="H797" i="24"/>
  <c r="I797" i="24"/>
  <c r="H798" i="24"/>
  <c r="I798" i="24"/>
  <c r="H799" i="24"/>
  <c r="I799" i="24"/>
  <c r="H800" i="24"/>
  <c r="I800" i="24"/>
  <c r="H801" i="24"/>
  <c r="I801" i="24"/>
  <c r="H802" i="24"/>
  <c r="I802" i="24"/>
  <c r="H803" i="24"/>
  <c r="I803" i="24"/>
  <c r="H804" i="24"/>
  <c r="I804" i="24"/>
  <c r="H805" i="24"/>
  <c r="I805" i="24"/>
  <c r="H806" i="24"/>
  <c r="I806" i="24"/>
  <c r="H807" i="24"/>
  <c r="I807" i="24"/>
  <c r="H808" i="24"/>
  <c r="I808" i="24"/>
  <c r="H809" i="24"/>
  <c r="I809" i="24"/>
  <c r="H810" i="24"/>
  <c r="I810" i="24"/>
  <c r="H811" i="24"/>
  <c r="I811" i="24"/>
  <c r="H812" i="24"/>
  <c r="I812" i="24"/>
  <c r="H813" i="24"/>
  <c r="I813" i="24"/>
  <c r="H814" i="24"/>
  <c r="I814" i="24"/>
  <c r="H815" i="24"/>
  <c r="I815" i="24"/>
  <c r="H816" i="24"/>
  <c r="I816" i="24"/>
  <c r="H818" i="24"/>
  <c r="I818" i="24"/>
  <c r="H819" i="24"/>
  <c r="I819" i="24"/>
  <c r="H820" i="24"/>
  <c r="I820" i="24"/>
  <c r="H821" i="24"/>
  <c r="I821" i="24"/>
  <c r="H822" i="24"/>
  <c r="I822" i="24"/>
  <c r="H823" i="24"/>
  <c r="I823" i="24"/>
  <c r="H824" i="24"/>
  <c r="I824" i="24"/>
  <c r="H825" i="24"/>
  <c r="I825" i="24"/>
  <c r="H826" i="24"/>
  <c r="I826" i="24"/>
  <c r="H827" i="24"/>
  <c r="I827" i="24"/>
  <c r="H828" i="24"/>
  <c r="I828" i="24"/>
  <c r="H829" i="24"/>
  <c r="I829" i="24"/>
  <c r="H830" i="24"/>
  <c r="I830" i="24"/>
  <c r="H831" i="24"/>
  <c r="I831" i="24"/>
  <c r="H832" i="24"/>
  <c r="I832" i="24"/>
  <c r="H833" i="24"/>
  <c r="I833" i="24"/>
  <c r="H834" i="24"/>
  <c r="I834" i="24"/>
  <c r="H835" i="24"/>
  <c r="I835" i="24"/>
  <c r="H836" i="24"/>
  <c r="I836" i="24"/>
  <c r="H837" i="24"/>
  <c r="I837" i="24"/>
  <c r="H838" i="24"/>
  <c r="I838" i="24"/>
  <c r="H839" i="24"/>
  <c r="I839" i="24"/>
  <c r="H840" i="24"/>
  <c r="I840" i="24"/>
  <c r="H841" i="24"/>
  <c r="I841" i="24"/>
  <c r="H842" i="24"/>
  <c r="I842" i="24"/>
  <c r="H843" i="24"/>
  <c r="I843" i="24"/>
  <c r="H844" i="24"/>
  <c r="I844" i="24"/>
  <c r="H845" i="24"/>
  <c r="I845" i="24"/>
  <c r="H846" i="24"/>
  <c r="I846" i="24"/>
  <c r="H847" i="24"/>
  <c r="I847" i="24"/>
  <c r="H848" i="24"/>
  <c r="I848" i="24"/>
  <c r="H849" i="24"/>
  <c r="I849" i="24"/>
  <c r="H850" i="24"/>
  <c r="I850" i="24"/>
  <c r="H851" i="24"/>
  <c r="I851" i="24"/>
  <c r="H852" i="24"/>
  <c r="I852" i="24"/>
  <c r="H853" i="24"/>
  <c r="I853" i="24"/>
  <c r="H854" i="24"/>
  <c r="I854" i="24"/>
  <c r="H855" i="24"/>
  <c r="I855" i="24"/>
  <c r="H856" i="24"/>
  <c r="I856" i="24"/>
  <c r="H857" i="24"/>
  <c r="I857" i="24"/>
  <c r="H858" i="24"/>
  <c r="I858" i="24"/>
  <c r="H859" i="24"/>
  <c r="I859" i="24"/>
  <c r="H860" i="24"/>
  <c r="I860" i="24"/>
  <c r="H861" i="24"/>
  <c r="I861" i="24"/>
  <c r="H862" i="24"/>
  <c r="I862" i="24"/>
  <c r="H863" i="24"/>
  <c r="I863" i="24"/>
  <c r="H864" i="24"/>
  <c r="I864" i="24"/>
  <c r="H865" i="24"/>
  <c r="I865" i="24"/>
  <c r="H866" i="24"/>
  <c r="I866" i="24"/>
  <c r="H867" i="24"/>
  <c r="I867" i="24"/>
  <c r="H868" i="24"/>
  <c r="I868" i="24"/>
  <c r="H869" i="24"/>
  <c r="I869" i="24"/>
  <c r="H870" i="24"/>
  <c r="I870" i="24"/>
  <c r="H871" i="24"/>
  <c r="I871" i="24"/>
  <c r="H872" i="24"/>
  <c r="I872" i="24"/>
  <c r="H873" i="24"/>
  <c r="I873" i="24"/>
  <c r="H874" i="24"/>
  <c r="I874" i="24"/>
  <c r="H875" i="24"/>
  <c r="I875" i="24"/>
  <c r="H876" i="24"/>
  <c r="I876" i="24"/>
  <c r="H877" i="24"/>
  <c r="I877" i="24"/>
  <c r="H878" i="24"/>
  <c r="I878" i="24"/>
  <c r="H879" i="24"/>
  <c r="I879" i="24"/>
  <c r="H880" i="24"/>
  <c r="I880" i="24"/>
  <c r="H881" i="24"/>
  <c r="I881" i="24"/>
  <c r="H882" i="24"/>
  <c r="I882" i="24"/>
  <c r="H883" i="24"/>
  <c r="I883" i="24"/>
  <c r="H884" i="24"/>
  <c r="I884" i="24"/>
  <c r="H885" i="24"/>
  <c r="I885" i="24"/>
  <c r="H886" i="24"/>
  <c r="I886" i="24"/>
  <c r="H887" i="24"/>
  <c r="I887" i="24"/>
  <c r="H888" i="24"/>
  <c r="I888" i="24"/>
  <c r="H889" i="24"/>
  <c r="I889" i="24"/>
  <c r="H890" i="24"/>
  <c r="I890" i="24"/>
  <c r="H891" i="24"/>
  <c r="I891" i="24"/>
  <c r="H892" i="24"/>
  <c r="I892" i="24"/>
  <c r="H893" i="24"/>
  <c r="I893" i="24"/>
  <c r="H894" i="24"/>
  <c r="I894" i="24"/>
  <c r="H895" i="24"/>
  <c r="I895" i="24"/>
  <c r="H896" i="24"/>
  <c r="I896" i="24"/>
  <c r="H897" i="24"/>
  <c r="I897" i="24"/>
  <c r="H898" i="24"/>
  <c r="I898" i="24"/>
  <c r="H899" i="24"/>
  <c r="I899" i="24"/>
  <c r="H900" i="24"/>
  <c r="I900" i="24"/>
  <c r="H901" i="24"/>
  <c r="I901" i="24"/>
  <c r="H902" i="24"/>
  <c r="I902" i="24"/>
  <c r="H903" i="24"/>
  <c r="I903" i="24"/>
  <c r="H904" i="24"/>
  <c r="I904" i="24"/>
  <c r="H905" i="24"/>
  <c r="I905" i="24"/>
  <c r="H906" i="24"/>
  <c r="I906" i="24"/>
  <c r="H907" i="24"/>
  <c r="I907" i="24"/>
  <c r="H908" i="24"/>
  <c r="I908" i="24"/>
  <c r="H909" i="24"/>
  <c r="I909" i="24"/>
  <c r="H910" i="24"/>
  <c r="I910" i="24"/>
  <c r="H911" i="24"/>
  <c r="I911" i="24"/>
  <c r="H912" i="24"/>
  <c r="I912" i="24"/>
  <c r="H913" i="24"/>
  <c r="I913" i="24"/>
  <c r="H914" i="24"/>
  <c r="I914" i="24"/>
  <c r="H915" i="24"/>
  <c r="I915" i="24"/>
  <c r="H916" i="24"/>
  <c r="I916" i="24"/>
  <c r="H917" i="24"/>
  <c r="I917" i="24"/>
  <c r="H919" i="24"/>
  <c r="I919" i="24"/>
  <c r="H920" i="24"/>
  <c r="I920" i="24"/>
  <c r="H921" i="24"/>
  <c r="I921" i="24"/>
  <c r="H922" i="24"/>
  <c r="I922" i="24"/>
  <c r="H923" i="24"/>
  <c r="I923" i="24"/>
  <c r="H924" i="24"/>
  <c r="I924" i="24"/>
  <c r="H925" i="24"/>
  <c r="I925" i="24"/>
  <c r="H927" i="24"/>
  <c r="I927" i="24"/>
  <c r="H928" i="24"/>
  <c r="I928" i="24"/>
  <c r="H929" i="24"/>
  <c r="I929" i="24"/>
  <c r="H930" i="24"/>
  <c r="I930" i="24"/>
  <c r="H931" i="24"/>
  <c r="I931" i="24"/>
  <c r="H932" i="24"/>
  <c r="I932" i="24"/>
  <c r="H933" i="24"/>
  <c r="I933" i="24"/>
  <c r="H934" i="24"/>
  <c r="I934" i="24"/>
  <c r="H935" i="24"/>
  <c r="I935" i="24"/>
  <c r="H936" i="24"/>
  <c r="I936" i="24"/>
  <c r="H937" i="24"/>
  <c r="I937" i="24"/>
  <c r="H938" i="24"/>
  <c r="I938" i="24"/>
  <c r="H939" i="24"/>
  <c r="I939" i="24"/>
  <c r="H940" i="24"/>
  <c r="I940" i="24"/>
  <c r="H941" i="24"/>
  <c r="I941" i="24"/>
  <c r="H942" i="24"/>
  <c r="I942" i="24"/>
  <c r="H943" i="24"/>
  <c r="I943" i="24"/>
  <c r="H944" i="24"/>
  <c r="I944" i="24"/>
  <c r="H945" i="24"/>
  <c r="I945" i="24"/>
  <c r="H946" i="24"/>
  <c r="I946" i="24"/>
  <c r="H947" i="24"/>
  <c r="I947" i="24"/>
  <c r="H948" i="24"/>
  <c r="I948" i="24"/>
  <c r="H949" i="24"/>
  <c r="I949" i="24"/>
  <c r="H950" i="24"/>
  <c r="I950" i="24"/>
  <c r="H951" i="24"/>
  <c r="I951" i="24"/>
  <c r="H952" i="24"/>
  <c r="I952" i="24"/>
  <c r="H953" i="24"/>
  <c r="I953" i="24"/>
  <c r="H954" i="24"/>
  <c r="I954" i="24"/>
  <c r="H955" i="24"/>
  <c r="I955" i="24"/>
  <c r="H956" i="24"/>
  <c r="I956" i="24"/>
  <c r="H957" i="24"/>
  <c r="I957" i="24"/>
  <c r="H958" i="24"/>
  <c r="I958" i="24"/>
  <c r="H959" i="24"/>
  <c r="I959" i="24"/>
  <c r="H960" i="24"/>
  <c r="I960" i="24"/>
  <c r="H961" i="24"/>
  <c r="I961" i="24"/>
  <c r="H962" i="24"/>
  <c r="I962" i="24"/>
  <c r="H963" i="24"/>
  <c r="I963" i="24"/>
  <c r="H964" i="24"/>
  <c r="I964" i="24"/>
  <c r="H965" i="24"/>
  <c r="I965" i="24"/>
  <c r="H966" i="24"/>
  <c r="I966" i="24"/>
  <c r="H967" i="24"/>
  <c r="I967" i="24"/>
  <c r="H968" i="24"/>
  <c r="I968" i="24"/>
  <c r="H969" i="24"/>
  <c r="I969" i="24"/>
  <c r="H970" i="24"/>
  <c r="I970" i="24"/>
  <c r="H971" i="24"/>
  <c r="I971" i="24"/>
  <c r="H972" i="24"/>
  <c r="I972" i="24"/>
  <c r="H973" i="24"/>
  <c r="I973" i="24"/>
  <c r="H974" i="24"/>
  <c r="I974" i="24"/>
  <c r="H975" i="24"/>
  <c r="I975" i="24"/>
  <c r="H976" i="24"/>
  <c r="I976" i="24"/>
  <c r="H977" i="24"/>
  <c r="I977" i="24"/>
  <c r="H978" i="24"/>
  <c r="I978" i="24"/>
  <c r="H979" i="24"/>
  <c r="I979" i="24"/>
  <c r="H980" i="24"/>
  <c r="I980" i="24"/>
  <c r="H981" i="24"/>
  <c r="I981" i="24"/>
  <c r="H982" i="24"/>
  <c r="I982" i="24"/>
  <c r="H983" i="24"/>
  <c r="I983" i="24"/>
  <c r="H984" i="24"/>
  <c r="I984" i="24"/>
  <c r="H985" i="24"/>
  <c r="I985" i="24"/>
  <c r="H987" i="24"/>
  <c r="I987" i="24"/>
  <c r="H988" i="24"/>
  <c r="I988" i="24"/>
  <c r="H989" i="24"/>
  <c r="I989" i="24"/>
  <c r="H990" i="24"/>
  <c r="I990" i="24"/>
  <c r="H991" i="24"/>
  <c r="I991" i="24"/>
  <c r="H992" i="24"/>
  <c r="I992" i="24"/>
  <c r="H993" i="24"/>
  <c r="I993" i="24"/>
  <c r="H994" i="24"/>
  <c r="I994" i="24"/>
  <c r="H995" i="24"/>
  <c r="I995" i="24"/>
  <c r="H996" i="24"/>
  <c r="I996" i="24"/>
  <c r="H997" i="24"/>
  <c r="I997" i="24"/>
  <c r="H998" i="24"/>
  <c r="I998" i="24"/>
  <c r="H999" i="24"/>
  <c r="I999" i="24"/>
  <c r="H1000" i="24"/>
  <c r="I1000" i="24"/>
  <c r="H1001" i="24"/>
  <c r="I1001" i="24"/>
  <c r="H1002" i="24"/>
  <c r="I1002" i="24"/>
  <c r="H1003" i="24"/>
  <c r="I1003" i="24"/>
  <c r="H1004" i="24"/>
  <c r="I1004" i="24"/>
  <c r="H1005" i="24"/>
  <c r="I1005" i="24"/>
  <c r="H1006" i="24"/>
  <c r="I1006" i="24"/>
  <c r="H1007" i="24"/>
  <c r="I1007" i="24"/>
  <c r="H1008" i="24"/>
  <c r="I1008" i="24"/>
  <c r="H1009" i="24"/>
  <c r="I1009" i="24"/>
  <c r="H1010" i="24"/>
  <c r="I1010" i="24"/>
  <c r="H1011" i="24"/>
  <c r="I1011" i="24"/>
  <c r="H1012" i="24"/>
  <c r="I1012" i="24"/>
  <c r="H1013" i="24"/>
  <c r="I1013" i="24"/>
  <c r="H1014" i="24"/>
  <c r="I1014" i="24"/>
  <c r="H1015" i="24"/>
  <c r="I1015" i="24"/>
  <c r="H1016" i="24"/>
  <c r="I1016" i="24"/>
  <c r="H1017" i="24"/>
  <c r="I1017" i="24"/>
  <c r="H1018" i="24"/>
  <c r="I1018" i="24"/>
  <c r="H1019" i="24"/>
  <c r="I1019" i="24"/>
  <c r="H1020" i="24"/>
  <c r="I1020" i="24"/>
  <c r="H1021" i="24"/>
  <c r="I1021" i="24"/>
  <c r="H1022" i="24"/>
  <c r="I1022" i="24"/>
  <c r="H1023" i="24"/>
  <c r="I1023" i="24"/>
  <c r="H1024" i="24"/>
  <c r="I1024" i="24"/>
  <c r="H1025" i="24"/>
  <c r="I1025" i="24"/>
  <c r="H1026" i="24"/>
  <c r="I1026" i="24"/>
  <c r="H1027" i="24"/>
  <c r="I1027" i="24"/>
  <c r="H1028" i="24"/>
  <c r="I1028" i="24"/>
  <c r="H1029" i="24"/>
  <c r="I1029" i="24"/>
  <c r="H1030" i="24"/>
  <c r="I1030" i="24"/>
  <c r="H1031" i="24"/>
  <c r="I1031" i="24"/>
  <c r="H1032" i="24"/>
  <c r="I1032" i="24"/>
  <c r="H1033" i="24"/>
  <c r="I1033" i="24"/>
  <c r="H1034" i="24"/>
  <c r="I1034" i="24"/>
  <c r="H1035" i="24"/>
  <c r="I1035" i="24"/>
  <c r="H1036" i="24"/>
  <c r="I1036" i="24"/>
  <c r="H1037" i="24"/>
  <c r="I1037" i="24"/>
  <c r="H1038" i="24"/>
  <c r="I1038" i="24"/>
  <c r="H1039" i="24"/>
  <c r="I1039" i="24"/>
  <c r="H1040" i="24"/>
  <c r="I1040" i="24"/>
  <c r="H1041" i="24"/>
  <c r="I1041" i="24"/>
  <c r="H1042" i="24"/>
  <c r="I1042" i="24"/>
  <c r="H1043" i="24"/>
  <c r="I1043" i="24"/>
  <c r="H1044" i="24"/>
  <c r="I1044" i="24"/>
  <c r="H1045" i="24"/>
  <c r="I1045" i="24"/>
  <c r="H1046" i="24"/>
  <c r="I1046" i="24"/>
  <c r="H1047" i="24"/>
  <c r="I1047" i="24"/>
  <c r="H1048" i="24"/>
  <c r="I1048" i="24"/>
  <c r="H1049" i="24"/>
  <c r="I1049" i="24"/>
  <c r="H1050" i="24"/>
  <c r="I1050" i="24"/>
  <c r="H1051" i="24"/>
  <c r="I1051" i="24"/>
  <c r="H1052" i="24"/>
  <c r="I1052" i="24"/>
  <c r="H1053" i="24"/>
  <c r="I1053" i="24"/>
  <c r="H1054" i="24"/>
  <c r="I1054" i="24"/>
  <c r="H1055" i="24"/>
  <c r="I1055" i="24"/>
  <c r="H1056" i="24"/>
  <c r="I1056" i="24"/>
  <c r="H1057" i="24"/>
  <c r="I1057" i="24"/>
  <c r="H1058" i="24"/>
  <c r="I1058" i="24"/>
  <c r="H1059" i="24"/>
  <c r="I1059" i="24"/>
  <c r="H1060" i="24"/>
  <c r="I1060" i="24"/>
  <c r="H1061" i="24"/>
  <c r="I1061" i="24"/>
  <c r="H1062" i="24"/>
  <c r="I1062" i="24"/>
  <c r="H1063" i="24"/>
  <c r="I1063" i="24"/>
  <c r="H1064" i="24"/>
  <c r="I1064" i="24"/>
  <c r="H1065" i="24"/>
  <c r="I1065" i="24"/>
  <c r="H1066" i="24"/>
  <c r="I1066" i="24"/>
  <c r="H1067" i="24"/>
  <c r="I1067" i="24"/>
  <c r="H1068" i="24"/>
  <c r="I1068" i="24"/>
  <c r="H1069" i="24"/>
  <c r="I1069" i="24"/>
  <c r="H1070" i="24"/>
  <c r="I1070" i="24"/>
  <c r="H1071" i="24"/>
  <c r="I1071" i="24"/>
  <c r="H1072" i="24"/>
  <c r="I1072" i="24"/>
  <c r="H1073" i="24"/>
  <c r="I1073" i="24"/>
  <c r="H1074" i="24"/>
  <c r="I1074" i="24"/>
  <c r="H1075" i="24"/>
  <c r="I1075" i="24"/>
  <c r="H1076" i="24"/>
  <c r="I1076" i="24"/>
  <c r="H1077" i="24"/>
  <c r="I1077" i="24"/>
  <c r="H1078" i="24"/>
  <c r="I1078" i="24"/>
  <c r="H1079" i="24"/>
  <c r="I1079" i="24"/>
  <c r="H1080" i="24"/>
  <c r="I1080" i="24"/>
  <c r="H1081" i="24"/>
  <c r="I1081" i="24"/>
  <c r="H1082" i="24"/>
  <c r="I1082" i="24"/>
  <c r="H1083" i="24"/>
  <c r="I1083" i="24"/>
  <c r="H1084" i="24"/>
  <c r="I1084" i="24"/>
  <c r="H1085" i="24"/>
  <c r="I1085" i="24"/>
  <c r="H1087" i="24"/>
  <c r="I1087" i="24"/>
  <c r="H1088" i="24"/>
  <c r="I1088" i="24"/>
  <c r="H1089" i="24"/>
  <c r="I1089" i="24"/>
  <c r="H1090" i="24"/>
  <c r="I1090" i="24"/>
  <c r="H1091" i="24"/>
  <c r="I1091" i="24"/>
  <c r="H1092" i="24"/>
  <c r="I1092" i="24"/>
  <c r="H1093" i="24"/>
  <c r="I1093" i="24"/>
  <c r="H1094" i="24"/>
  <c r="I1094" i="24"/>
  <c r="H1095" i="24"/>
  <c r="I1095" i="24"/>
  <c r="H1096" i="24"/>
  <c r="I1096" i="24"/>
  <c r="H1097" i="24"/>
  <c r="I1097" i="24"/>
  <c r="H1098" i="24"/>
  <c r="I1098" i="24"/>
  <c r="H1099" i="24"/>
  <c r="I1099" i="24"/>
  <c r="H1100" i="24"/>
  <c r="I1100" i="24"/>
  <c r="H1101" i="24"/>
  <c r="I1101" i="24"/>
  <c r="H1102" i="24"/>
  <c r="I1102" i="24"/>
  <c r="H1103" i="24"/>
  <c r="I1103" i="24"/>
  <c r="H1104" i="24"/>
  <c r="I1104" i="24"/>
  <c r="H1105" i="24"/>
  <c r="I1105" i="24"/>
  <c r="H1106" i="24"/>
  <c r="I1106" i="24"/>
  <c r="H1107" i="24"/>
  <c r="I1107" i="24"/>
  <c r="H1108" i="24"/>
  <c r="I1108" i="24"/>
  <c r="H1109" i="24"/>
  <c r="I1109" i="24"/>
  <c r="H1110" i="24"/>
  <c r="I1110" i="24"/>
  <c r="H1111" i="24"/>
  <c r="I1111" i="24"/>
  <c r="H1112" i="24"/>
  <c r="I1112" i="24"/>
  <c r="H1113" i="24"/>
  <c r="I1113" i="24"/>
  <c r="H1114" i="24"/>
  <c r="I1114" i="24"/>
  <c r="H1115" i="24"/>
  <c r="I1115" i="24"/>
  <c r="H1116" i="24"/>
  <c r="I1116" i="24"/>
  <c r="H1117" i="24"/>
  <c r="I1117" i="24"/>
  <c r="H1118" i="24"/>
  <c r="I1118" i="24"/>
  <c r="H1119" i="24"/>
  <c r="I1119" i="24"/>
  <c r="H1120" i="24"/>
  <c r="I1120" i="24"/>
  <c r="H1121" i="24"/>
  <c r="I1121" i="24"/>
  <c r="H1122" i="24"/>
  <c r="I1122" i="24"/>
  <c r="H1123" i="24"/>
  <c r="I1123" i="24"/>
  <c r="H1124" i="24"/>
  <c r="I1124" i="24"/>
  <c r="H1125" i="24"/>
  <c r="I1125" i="24"/>
  <c r="H1126" i="24"/>
  <c r="I1126" i="24"/>
  <c r="H1127" i="24"/>
  <c r="I1127" i="24"/>
  <c r="H1128" i="24"/>
  <c r="I1128" i="24"/>
  <c r="H1129" i="24"/>
  <c r="I1129" i="24"/>
  <c r="H1130" i="24"/>
  <c r="I1130" i="24"/>
  <c r="H1131" i="24"/>
  <c r="I1131" i="24"/>
  <c r="H1132" i="24"/>
  <c r="I1132" i="24"/>
  <c r="H1133" i="24"/>
  <c r="I1133" i="24"/>
  <c r="H1134" i="24"/>
  <c r="I1134" i="24"/>
  <c r="H1135" i="24"/>
  <c r="I1135" i="24"/>
  <c r="H1136" i="24"/>
  <c r="I1136" i="24"/>
  <c r="H1137" i="24"/>
  <c r="I1137" i="24"/>
  <c r="H1138" i="24"/>
  <c r="I1138" i="24"/>
  <c r="H1139" i="24"/>
  <c r="I1139" i="24"/>
  <c r="H1140" i="24"/>
  <c r="I1140" i="24"/>
  <c r="H1141" i="24"/>
  <c r="I1141" i="24"/>
  <c r="H1142" i="24"/>
  <c r="I1142" i="24"/>
  <c r="H1143" i="24"/>
  <c r="I1143" i="24"/>
  <c r="H1144" i="24"/>
  <c r="I1144" i="24"/>
  <c r="H1145" i="24"/>
  <c r="I1145" i="24"/>
  <c r="H1146" i="24"/>
  <c r="I1146" i="24"/>
  <c r="H1147" i="24"/>
  <c r="I1147" i="24"/>
  <c r="H1148" i="24"/>
  <c r="I1148" i="24"/>
  <c r="H1149" i="24"/>
  <c r="I1149" i="24"/>
  <c r="H1150" i="24"/>
  <c r="I1150" i="24"/>
  <c r="H1151" i="24"/>
  <c r="I1151" i="24"/>
  <c r="H1152" i="24"/>
  <c r="I1152" i="24"/>
  <c r="H1153" i="24"/>
  <c r="I1153" i="24"/>
  <c r="H1154" i="24"/>
  <c r="I1154" i="24"/>
  <c r="H1155" i="24"/>
  <c r="I1155" i="24"/>
  <c r="H1156" i="24"/>
  <c r="I1156" i="24"/>
  <c r="H1157" i="24"/>
  <c r="I1157" i="24"/>
  <c r="H1158" i="24"/>
  <c r="I1158" i="24"/>
  <c r="H1159" i="24"/>
  <c r="I1159" i="24"/>
  <c r="H1160" i="24"/>
  <c r="I1160" i="24"/>
  <c r="H1161" i="24"/>
  <c r="I1161" i="24"/>
  <c r="H1162" i="24"/>
  <c r="I1162" i="24"/>
  <c r="H1163" i="24"/>
  <c r="I1163" i="24"/>
  <c r="H1164" i="24"/>
  <c r="I1164" i="24"/>
  <c r="H1165" i="24"/>
  <c r="I1165" i="24"/>
  <c r="H1166" i="24"/>
  <c r="I1166" i="24"/>
  <c r="H1167" i="24"/>
  <c r="I1167" i="24"/>
  <c r="H1168" i="24"/>
  <c r="I1168" i="24"/>
  <c r="H1169" i="24"/>
  <c r="I1169" i="24"/>
  <c r="H1170" i="24"/>
  <c r="I1170" i="24"/>
  <c r="H1171" i="24"/>
  <c r="I1171" i="24"/>
  <c r="H1172" i="24"/>
  <c r="I1172" i="24"/>
  <c r="H1173" i="24"/>
  <c r="I1173" i="24"/>
  <c r="H1174" i="24"/>
  <c r="I1174" i="24"/>
  <c r="H1175" i="24"/>
  <c r="I1175" i="24"/>
  <c r="H1176" i="24"/>
  <c r="I1176" i="24"/>
  <c r="H1177" i="24"/>
  <c r="I1177" i="24"/>
  <c r="H1178" i="24"/>
  <c r="I1178" i="24"/>
  <c r="H1179" i="24"/>
  <c r="I1179" i="24"/>
  <c r="H1180" i="24"/>
  <c r="I1180" i="24"/>
  <c r="H1181" i="24"/>
  <c r="I1181" i="24"/>
  <c r="H1182" i="24"/>
  <c r="I1182" i="24"/>
  <c r="H1183" i="24"/>
  <c r="I1183" i="24"/>
  <c r="H1184" i="24"/>
  <c r="I1184" i="24"/>
  <c r="H1185" i="24"/>
  <c r="I1185" i="24"/>
  <c r="H1186" i="24"/>
  <c r="I1186" i="24"/>
  <c r="H1187" i="24"/>
  <c r="I1187" i="24"/>
  <c r="H1188" i="24"/>
  <c r="I1188" i="24"/>
  <c r="H1189" i="24"/>
  <c r="I1189" i="24"/>
  <c r="H1190" i="24"/>
  <c r="I1190" i="24"/>
  <c r="H1191" i="24"/>
  <c r="I1191" i="24"/>
  <c r="H1192" i="24"/>
  <c r="I1192" i="24"/>
  <c r="H1193" i="24"/>
  <c r="I1193" i="24"/>
  <c r="H1194" i="24"/>
  <c r="I1194" i="24"/>
  <c r="H1195" i="24"/>
  <c r="I1195" i="24"/>
  <c r="H1196" i="24"/>
  <c r="I1196" i="24"/>
  <c r="H1197" i="24"/>
  <c r="I1197" i="24"/>
  <c r="H1198" i="24"/>
  <c r="I1198" i="24"/>
  <c r="H1199" i="24"/>
  <c r="I1199" i="24"/>
  <c r="H1200" i="24"/>
  <c r="I1200" i="24"/>
  <c r="H1201" i="24"/>
  <c r="I1201" i="24"/>
  <c r="H1202" i="24"/>
  <c r="I1202" i="24"/>
  <c r="H1203" i="24"/>
  <c r="I1203" i="24"/>
  <c r="H1204" i="24"/>
  <c r="I1204" i="24"/>
  <c r="H1205" i="24"/>
  <c r="I1205" i="24"/>
  <c r="H1206" i="24"/>
  <c r="I1206" i="24"/>
  <c r="H1207" i="24"/>
  <c r="I1207" i="24"/>
  <c r="H1209" i="24"/>
  <c r="I1209" i="24"/>
  <c r="H1210" i="24"/>
  <c r="I1210" i="24"/>
  <c r="H1211" i="24"/>
  <c r="I1211" i="24"/>
  <c r="H1212" i="24"/>
  <c r="I1212" i="24"/>
  <c r="H1213" i="24"/>
  <c r="I1213" i="24"/>
  <c r="H1214" i="24"/>
  <c r="I1214" i="24"/>
  <c r="H1215" i="24"/>
  <c r="I1215" i="24"/>
  <c r="H1216" i="24"/>
  <c r="I1216" i="24"/>
  <c r="H1217" i="24"/>
  <c r="I1217" i="24"/>
  <c r="H1218" i="24"/>
  <c r="I1218" i="24"/>
  <c r="H1219" i="24"/>
  <c r="I1219" i="24"/>
  <c r="H1220" i="24"/>
  <c r="I1220" i="24"/>
  <c r="H1221" i="24"/>
  <c r="I1221" i="24"/>
  <c r="H1222" i="24"/>
  <c r="I1222" i="24"/>
  <c r="H1223" i="24"/>
  <c r="I1223" i="24"/>
  <c r="H1224" i="24"/>
  <c r="I1224" i="24"/>
  <c r="H1225" i="24"/>
  <c r="I1225" i="24"/>
  <c r="H1226" i="24"/>
  <c r="I1226" i="24"/>
  <c r="H1227" i="24"/>
  <c r="I1227" i="24"/>
  <c r="H1228" i="24"/>
  <c r="I1228" i="24"/>
  <c r="H1229" i="24"/>
  <c r="I1229" i="24"/>
  <c r="H1230" i="24"/>
  <c r="I1230" i="24"/>
  <c r="H1231" i="24"/>
  <c r="I1231" i="24"/>
  <c r="H1232" i="24"/>
  <c r="I1232" i="24"/>
  <c r="H1233" i="24"/>
  <c r="I1233" i="24"/>
  <c r="H1234" i="24"/>
  <c r="I1234" i="24"/>
  <c r="H1235" i="24"/>
  <c r="I1235" i="24"/>
  <c r="H1236" i="24"/>
  <c r="I1236" i="24"/>
  <c r="H1237" i="24"/>
  <c r="I1237" i="24"/>
  <c r="H1238" i="24"/>
  <c r="I1238" i="24"/>
  <c r="H1239" i="24"/>
  <c r="I1239" i="24"/>
  <c r="H1240" i="24"/>
  <c r="I1240" i="24"/>
  <c r="H1241" i="24"/>
  <c r="I1241" i="24"/>
  <c r="H1242" i="24"/>
  <c r="I1242" i="24"/>
  <c r="H1243" i="24"/>
  <c r="I1243" i="24"/>
  <c r="H1244" i="24"/>
  <c r="I1244" i="24"/>
  <c r="H1245" i="24"/>
  <c r="I1245" i="24"/>
  <c r="H1246" i="24"/>
  <c r="I1246" i="24"/>
  <c r="H1247" i="24"/>
  <c r="I1247" i="24"/>
  <c r="H1248" i="24"/>
  <c r="I1248" i="24"/>
  <c r="H1249" i="24"/>
  <c r="I1249" i="24"/>
  <c r="H1250" i="24"/>
  <c r="I1250" i="24"/>
  <c r="H1251" i="24"/>
  <c r="I1251" i="24"/>
  <c r="H1252" i="24"/>
  <c r="I1252" i="24"/>
  <c r="H1253" i="24"/>
  <c r="I1253" i="24"/>
  <c r="H1254" i="24"/>
  <c r="I1254" i="24"/>
  <c r="H1255" i="24"/>
  <c r="I1255" i="24"/>
  <c r="H1256" i="24"/>
  <c r="I1256" i="24"/>
  <c r="H1257" i="24"/>
  <c r="I1257" i="24"/>
  <c r="H1258" i="24"/>
  <c r="I1258" i="24"/>
  <c r="H1259" i="24"/>
  <c r="I1259" i="24"/>
  <c r="H1260" i="24"/>
  <c r="I1260" i="24"/>
  <c r="H1261" i="24"/>
  <c r="I1261" i="24"/>
  <c r="H1262" i="24"/>
  <c r="I1262" i="24"/>
  <c r="H1263" i="24"/>
  <c r="I1263" i="24"/>
  <c r="H1264" i="24"/>
  <c r="I1264" i="24"/>
  <c r="H1265" i="24"/>
  <c r="I1265" i="24"/>
  <c r="H1266" i="24"/>
  <c r="I1266" i="24"/>
  <c r="H1267" i="24"/>
  <c r="I1267" i="24"/>
  <c r="H1268" i="24"/>
  <c r="I1268" i="24"/>
  <c r="H1269" i="24"/>
  <c r="I1269" i="24"/>
  <c r="H1270" i="24"/>
  <c r="I1270" i="24"/>
  <c r="H1271" i="24"/>
  <c r="I1271" i="24"/>
  <c r="H1272" i="24"/>
  <c r="I1272" i="24"/>
  <c r="H1273" i="24"/>
  <c r="I1273" i="24"/>
  <c r="H1274" i="24"/>
  <c r="I1274" i="24"/>
  <c r="H1275" i="24"/>
  <c r="I1275" i="24"/>
  <c r="H1276" i="24"/>
  <c r="I1276" i="24"/>
  <c r="H1277" i="24"/>
  <c r="I1277" i="24"/>
  <c r="H1278" i="24"/>
  <c r="I1278" i="24"/>
  <c r="H1279" i="24"/>
  <c r="I1279" i="24"/>
  <c r="H1281" i="24"/>
  <c r="I1281" i="24"/>
  <c r="H1282" i="24"/>
  <c r="I1282" i="24"/>
  <c r="H1283" i="24"/>
  <c r="I1283" i="24"/>
  <c r="H1284" i="24"/>
  <c r="I1284" i="24"/>
  <c r="H1285" i="24"/>
  <c r="I1285" i="24"/>
  <c r="H1286" i="24"/>
  <c r="I1286" i="24"/>
  <c r="H1287" i="24"/>
  <c r="I1287" i="24"/>
  <c r="H1288" i="24"/>
  <c r="I1288" i="24"/>
  <c r="H1289" i="24"/>
  <c r="I1289" i="24"/>
  <c r="H1290" i="24"/>
  <c r="I1290" i="24"/>
  <c r="H1291" i="24"/>
  <c r="I1291" i="24"/>
  <c r="H1292" i="24"/>
  <c r="I1292" i="24"/>
  <c r="H1293" i="24"/>
  <c r="I1293" i="24"/>
  <c r="H1294" i="24"/>
  <c r="I1294" i="24"/>
  <c r="H1295" i="24"/>
  <c r="I1295" i="24"/>
  <c r="H1296" i="24"/>
  <c r="I1296" i="24"/>
  <c r="H1297" i="24"/>
  <c r="I1297" i="24"/>
  <c r="H1298" i="24"/>
  <c r="I1298" i="24"/>
  <c r="H1299" i="24"/>
  <c r="I1299" i="24"/>
  <c r="H1300" i="24"/>
  <c r="I1300" i="24"/>
  <c r="H1301" i="24"/>
  <c r="I1301" i="24"/>
  <c r="H1302" i="24"/>
  <c r="I1302" i="24"/>
  <c r="H1303" i="24"/>
  <c r="I1303" i="24"/>
  <c r="H1304" i="24"/>
  <c r="I1304" i="24"/>
  <c r="H1305" i="24"/>
  <c r="I1305" i="24"/>
  <c r="H1306" i="24"/>
  <c r="I1306" i="24"/>
  <c r="H1307" i="24"/>
  <c r="I1307" i="24"/>
  <c r="H1308" i="24"/>
  <c r="I1308" i="24"/>
  <c r="H1309" i="24"/>
  <c r="I1309" i="24"/>
  <c r="H1310" i="24"/>
  <c r="I1310" i="24"/>
  <c r="H1311" i="24"/>
  <c r="I1311" i="24"/>
  <c r="H1312" i="24"/>
  <c r="I1312" i="24"/>
  <c r="H1313" i="24"/>
  <c r="I1313" i="24"/>
  <c r="H1314" i="24"/>
  <c r="I1314" i="24"/>
  <c r="H1315" i="24"/>
  <c r="I1315" i="24"/>
  <c r="H1316" i="24"/>
  <c r="I1316" i="24"/>
  <c r="H1317" i="24"/>
  <c r="I1317" i="24"/>
  <c r="H1318" i="24"/>
  <c r="I1318" i="24"/>
  <c r="H1319" i="24"/>
  <c r="I1319" i="24"/>
  <c r="H1320" i="24"/>
  <c r="I1320" i="24"/>
  <c r="H1321" i="24"/>
  <c r="I1321" i="24"/>
  <c r="H1322" i="24"/>
  <c r="I1322" i="24"/>
  <c r="H1323" i="24"/>
  <c r="I1323" i="24"/>
  <c r="H1324" i="24"/>
  <c r="I1324" i="24"/>
  <c r="H1325" i="24"/>
  <c r="I1325" i="24"/>
  <c r="H1326" i="24"/>
  <c r="I1326" i="24"/>
  <c r="H1327" i="24"/>
  <c r="I1327" i="24"/>
  <c r="H1328" i="24"/>
  <c r="I1328" i="24"/>
  <c r="H1329" i="24"/>
  <c r="I1329" i="24"/>
  <c r="H1330" i="24"/>
  <c r="I1330" i="24"/>
  <c r="H1331" i="24"/>
  <c r="I1331" i="24"/>
  <c r="H1332" i="24"/>
  <c r="I1332" i="24"/>
  <c r="H1333" i="24"/>
  <c r="I1333" i="24"/>
  <c r="H1334" i="24"/>
  <c r="I1334" i="24"/>
  <c r="H1335" i="24"/>
  <c r="I1335" i="24"/>
  <c r="H1336" i="24"/>
  <c r="I1336" i="24"/>
  <c r="H1337" i="24"/>
  <c r="I1337" i="24"/>
  <c r="H1338" i="24"/>
  <c r="I1338" i="24"/>
  <c r="H1339" i="24"/>
  <c r="I1339" i="24"/>
  <c r="H1340" i="24"/>
  <c r="I1340" i="24"/>
  <c r="H1341" i="24"/>
  <c r="I1341" i="24"/>
  <c r="H1342" i="24"/>
  <c r="I1342" i="24"/>
  <c r="H1343" i="24"/>
  <c r="I1343" i="24"/>
  <c r="H1344" i="24"/>
  <c r="I1344" i="24"/>
  <c r="H1345" i="24"/>
  <c r="I1345" i="24"/>
  <c r="H1346" i="24"/>
  <c r="I1346" i="24"/>
  <c r="H1347" i="24"/>
  <c r="I1347" i="24"/>
  <c r="H1348" i="24"/>
  <c r="I1348" i="24"/>
  <c r="H1349" i="24"/>
  <c r="I1349" i="24"/>
  <c r="H1350" i="24"/>
  <c r="I1350" i="24"/>
  <c r="H1351" i="24"/>
  <c r="I1351" i="24"/>
  <c r="H1352" i="24"/>
  <c r="I1352" i="24"/>
  <c r="H1353" i="24"/>
  <c r="I1353" i="24"/>
  <c r="H1354" i="24"/>
  <c r="I1354" i="24"/>
  <c r="H1355" i="24"/>
  <c r="I1355" i="24"/>
  <c r="H1356" i="24"/>
  <c r="I1356" i="24"/>
  <c r="H1357" i="24"/>
  <c r="I1357" i="24"/>
  <c r="H1358" i="24"/>
  <c r="I1358" i="24"/>
  <c r="H1360" i="24"/>
  <c r="I1360" i="24"/>
  <c r="H1361" i="24"/>
  <c r="I1361" i="24"/>
  <c r="H1362" i="24"/>
  <c r="I1362" i="24"/>
  <c r="H1363" i="24"/>
  <c r="I1363" i="24"/>
  <c r="H1364" i="24"/>
  <c r="I1364" i="24"/>
  <c r="H1365" i="24"/>
  <c r="I1365" i="24"/>
  <c r="H1366" i="24"/>
  <c r="I1366" i="24"/>
  <c r="H1367" i="24"/>
  <c r="I1367" i="24"/>
  <c r="H1368" i="24"/>
  <c r="I1368" i="24"/>
  <c r="H1369" i="24"/>
  <c r="I1369" i="24"/>
  <c r="H1371" i="24"/>
  <c r="I1371" i="24"/>
  <c r="H1372" i="24"/>
  <c r="I1372" i="24"/>
  <c r="H1373" i="24"/>
  <c r="I1373" i="24"/>
  <c r="H1374" i="24"/>
  <c r="I1374" i="24"/>
  <c r="H1376" i="24"/>
  <c r="I1376" i="24"/>
  <c r="H1378" i="24"/>
  <c r="I1378" i="24"/>
  <c r="H1379" i="24"/>
  <c r="I1379" i="24"/>
  <c r="H1380" i="24"/>
  <c r="I1380" i="24"/>
  <c r="H1381" i="24"/>
  <c r="I1381" i="24"/>
  <c r="H1382" i="24"/>
  <c r="I1382" i="24"/>
  <c r="H1383" i="24"/>
  <c r="I1383" i="24"/>
  <c r="H1384" i="24"/>
  <c r="I1384" i="24"/>
  <c r="H1385" i="24"/>
  <c r="I1385" i="24"/>
  <c r="H1386" i="24"/>
  <c r="I1386" i="24"/>
  <c r="H1387" i="24"/>
  <c r="I1387" i="24"/>
  <c r="H1388" i="24"/>
  <c r="I1388" i="24"/>
  <c r="H1390" i="24"/>
  <c r="I1390" i="24"/>
  <c r="H1391" i="24"/>
  <c r="I1391" i="24"/>
  <c r="H1392" i="24"/>
  <c r="I1392" i="24"/>
  <c r="H1393" i="24"/>
  <c r="I1393" i="24"/>
  <c r="H1394" i="24"/>
  <c r="I1394" i="24"/>
  <c r="H1395" i="24"/>
  <c r="I1395" i="24"/>
  <c r="H1396" i="24"/>
  <c r="I1396" i="24"/>
  <c r="H1397" i="24"/>
  <c r="I1397" i="24"/>
  <c r="H1398" i="24"/>
  <c r="I1398" i="24"/>
  <c r="H1399" i="24"/>
  <c r="I1399" i="24"/>
  <c r="H1400" i="24"/>
  <c r="I1400" i="24"/>
  <c r="H1401" i="24"/>
  <c r="I1401" i="24"/>
  <c r="H1402" i="24"/>
  <c r="I1402" i="24"/>
  <c r="H1403" i="24"/>
  <c r="I1403" i="24"/>
  <c r="H1404" i="24"/>
  <c r="I1404" i="24"/>
  <c r="H1405" i="24"/>
  <c r="I1405" i="24"/>
  <c r="H1406" i="24"/>
  <c r="I1406" i="24"/>
  <c r="H1407" i="24"/>
  <c r="I1407" i="24"/>
  <c r="H1409" i="24"/>
  <c r="I1409" i="24"/>
  <c r="H1410" i="24"/>
  <c r="I1410" i="24"/>
  <c r="H1411" i="24"/>
  <c r="I1411" i="24"/>
  <c r="H1412" i="24"/>
  <c r="I1412" i="24"/>
  <c r="H1413" i="24"/>
  <c r="I1413" i="24"/>
  <c r="H1414" i="24"/>
  <c r="I1414" i="24"/>
  <c r="H1415" i="24"/>
  <c r="H1417" i="24"/>
  <c r="I1417" i="24"/>
  <c r="H1418" i="24"/>
  <c r="I1418" i="24"/>
  <c r="H1419" i="24"/>
  <c r="I1419" i="24"/>
  <c r="H1420" i="24"/>
  <c r="I1420" i="24"/>
  <c r="H1421" i="24"/>
  <c r="I1421" i="24"/>
  <c r="H1422" i="24"/>
  <c r="I1422" i="24"/>
  <c r="H1423" i="24"/>
  <c r="I1423" i="24"/>
  <c r="H1424" i="24"/>
  <c r="I1424" i="24"/>
  <c r="H1425" i="24"/>
  <c r="I1425" i="24"/>
  <c r="H1426" i="24"/>
  <c r="I1426" i="24"/>
  <c r="H1427" i="24"/>
  <c r="I1427" i="24"/>
  <c r="H1428" i="24"/>
  <c r="I1428" i="24"/>
  <c r="H1429" i="24"/>
  <c r="I1429" i="24"/>
  <c r="H1430" i="24"/>
  <c r="I1430" i="24"/>
  <c r="H1431" i="24"/>
  <c r="I1431" i="24"/>
  <c r="H1432" i="24"/>
  <c r="I1432" i="24"/>
  <c r="H1433" i="24"/>
  <c r="I1433" i="24"/>
  <c r="H1434" i="24"/>
  <c r="I1434" i="24"/>
  <c r="H1435" i="24"/>
  <c r="I1435" i="24"/>
  <c r="H1436" i="24"/>
  <c r="I1436" i="24"/>
  <c r="H1437" i="24"/>
  <c r="I1437" i="24"/>
  <c r="H1438" i="24"/>
  <c r="I1438" i="24"/>
  <c r="H1439" i="24"/>
  <c r="I1439" i="24"/>
  <c r="H1440" i="24"/>
  <c r="I1440" i="24"/>
  <c r="H1441" i="24"/>
  <c r="I1441" i="24"/>
  <c r="H1442" i="24"/>
  <c r="I1442" i="24"/>
  <c r="H1443" i="24"/>
  <c r="I1443" i="24"/>
  <c r="H1444" i="24"/>
  <c r="I1444" i="24"/>
  <c r="H1445" i="24"/>
  <c r="I1445" i="24"/>
  <c r="H1446" i="24"/>
  <c r="I1446" i="24"/>
  <c r="H1447" i="24"/>
  <c r="I1447" i="24"/>
  <c r="H1448" i="24"/>
  <c r="I1448" i="24"/>
  <c r="H1449" i="24"/>
  <c r="I1449" i="24"/>
  <c r="H1450" i="24"/>
  <c r="I1450" i="24"/>
  <c r="H1451" i="24"/>
  <c r="I1451" i="24"/>
  <c r="H1452" i="24"/>
  <c r="I1452" i="24"/>
  <c r="H1453" i="24"/>
  <c r="I1453" i="24"/>
  <c r="H1454" i="24"/>
  <c r="I1454" i="24"/>
  <c r="H1455" i="24"/>
  <c r="I1455" i="24"/>
  <c r="H1456" i="24"/>
  <c r="I1456" i="24"/>
  <c r="H1457" i="24"/>
  <c r="I1457" i="24"/>
  <c r="H1458" i="24"/>
  <c r="I1458" i="24"/>
  <c r="H1459" i="24"/>
  <c r="I1459" i="24"/>
  <c r="H1460" i="24"/>
  <c r="I1460" i="24"/>
  <c r="H1461" i="24"/>
  <c r="I1461" i="24"/>
  <c r="H1462" i="24"/>
  <c r="I1462" i="24"/>
  <c r="H1463" i="24"/>
  <c r="I1463" i="24"/>
  <c r="H1464" i="24"/>
  <c r="I1464" i="24"/>
  <c r="H1465" i="24"/>
  <c r="I1465" i="24"/>
  <c r="H1466" i="24"/>
  <c r="I1466" i="24"/>
  <c r="H1467" i="24"/>
  <c r="I1467" i="24"/>
  <c r="H1468" i="24"/>
  <c r="I1468" i="24"/>
  <c r="H1469" i="24"/>
  <c r="I1469" i="24"/>
  <c r="H1470" i="24"/>
  <c r="I1470" i="24"/>
  <c r="H1471" i="24"/>
  <c r="I1471" i="24"/>
  <c r="H1472" i="24"/>
  <c r="I1472" i="24"/>
  <c r="H1473" i="24"/>
  <c r="I1473" i="24"/>
  <c r="H1474" i="24"/>
  <c r="I1474" i="24"/>
  <c r="H1475" i="24"/>
  <c r="I1475" i="24"/>
  <c r="H1476" i="24"/>
  <c r="I1476" i="24"/>
  <c r="H1477" i="24"/>
  <c r="I1477" i="24"/>
  <c r="H1478" i="24"/>
  <c r="I1478" i="24"/>
  <c r="H1479" i="24"/>
  <c r="I1479" i="24"/>
  <c r="H1480" i="24"/>
  <c r="I1480" i="24"/>
  <c r="H1481" i="24"/>
  <c r="I1481" i="24"/>
  <c r="H1482" i="24"/>
  <c r="I1482" i="24"/>
  <c r="H1483" i="24"/>
  <c r="I1483" i="24"/>
  <c r="H1484" i="24"/>
  <c r="I1484" i="24"/>
  <c r="H1485" i="24"/>
  <c r="I1485" i="24"/>
  <c r="H1486" i="24"/>
  <c r="I1486" i="24"/>
  <c r="H1487" i="24"/>
  <c r="I1487" i="24"/>
  <c r="H1488" i="24"/>
  <c r="I1488" i="24"/>
  <c r="H1489" i="24"/>
  <c r="I1489" i="24"/>
  <c r="H1490" i="24"/>
  <c r="I1490" i="24"/>
  <c r="H1491" i="24"/>
  <c r="I1491" i="24"/>
  <c r="H1492" i="24"/>
  <c r="I1492" i="24"/>
  <c r="H1493" i="24"/>
  <c r="I1493" i="24"/>
  <c r="H1494" i="24"/>
  <c r="I1494" i="24"/>
  <c r="H1495" i="24"/>
  <c r="I1495" i="24"/>
  <c r="H1496" i="24"/>
  <c r="I1496" i="24"/>
  <c r="H1497" i="24"/>
  <c r="I1497" i="24"/>
  <c r="H1498" i="24"/>
  <c r="I1498" i="24"/>
  <c r="H1499" i="24"/>
  <c r="I1499" i="24"/>
  <c r="H1500" i="24"/>
  <c r="I1500" i="24"/>
  <c r="H1501" i="24"/>
  <c r="I1501" i="24"/>
  <c r="H1502" i="24"/>
  <c r="I1502" i="24"/>
  <c r="H1503" i="24"/>
  <c r="I1503" i="24"/>
  <c r="H1504" i="24"/>
  <c r="I1504" i="24"/>
  <c r="H1505" i="24"/>
  <c r="I1505" i="24"/>
  <c r="H1506" i="24"/>
  <c r="I1506" i="24"/>
  <c r="H1507" i="24"/>
  <c r="I1507" i="24"/>
  <c r="H1508" i="24"/>
  <c r="I1508" i="24"/>
  <c r="H1509" i="24"/>
  <c r="I1509" i="24"/>
  <c r="H1510" i="24"/>
  <c r="I1510" i="24"/>
  <c r="H1511" i="24"/>
  <c r="I1511" i="24"/>
  <c r="H1512" i="24"/>
  <c r="I1512" i="24"/>
  <c r="H1513" i="24"/>
  <c r="I1513" i="24"/>
  <c r="H1514" i="24"/>
  <c r="I1514" i="24"/>
  <c r="H1515" i="24"/>
  <c r="I1515" i="24"/>
  <c r="H1516" i="24"/>
  <c r="I1516" i="24"/>
  <c r="H1517" i="24"/>
  <c r="I1517" i="24"/>
  <c r="H1518" i="24"/>
  <c r="I1518" i="24"/>
  <c r="H1519" i="24"/>
  <c r="I1519" i="24"/>
  <c r="H1520" i="24"/>
  <c r="I1520" i="24"/>
  <c r="H1521" i="24"/>
  <c r="I1521" i="24"/>
  <c r="H1522" i="24"/>
  <c r="I1522" i="24"/>
  <c r="H1523" i="24"/>
  <c r="I1523" i="24"/>
  <c r="H1524" i="24"/>
  <c r="I1524" i="24"/>
  <c r="H1525" i="24"/>
  <c r="I1525" i="24"/>
  <c r="H1526" i="24"/>
  <c r="I1526" i="24"/>
  <c r="H1527" i="24"/>
  <c r="I1527" i="24"/>
  <c r="H1528" i="24"/>
  <c r="I1528" i="24"/>
  <c r="H1529" i="24"/>
  <c r="I1529" i="24"/>
  <c r="H1530" i="24"/>
  <c r="I1530" i="24"/>
  <c r="H1531" i="24"/>
  <c r="I1531" i="24"/>
  <c r="H1532" i="24"/>
  <c r="I1532" i="24"/>
  <c r="H1534" i="24"/>
  <c r="I1534" i="24"/>
  <c r="H1535" i="24"/>
  <c r="I1535" i="24"/>
  <c r="H1536" i="24"/>
  <c r="I1536" i="24"/>
  <c r="H1538" i="24"/>
  <c r="I1538" i="24"/>
  <c r="H1539" i="24"/>
  <c r="I1539" i="24"/>
  <c r="H1540" i="24"/>
  <c r="I1540" i="24"/>
  <c r="H1541" i="24"/>
  <c r="I1541" i="24"/>
  <c r="H1542" i="24"/>
  <c r="I1542" i="24"/>
  <c r="H1543" i="24"/>
  <c r="I1543" i="24"/>
  <c r="H1544" i="24"/>
  <c r="I1544" i="24"/>
  <c r="H1545" i="24"/>
  <c r="I1545" i="24"/>
  <c r="H1546" i="24"/>
  <c r="I1546" i="24"/>
  <c r="H1547" i="24"/>
  <c r="I1547" i="24"/>
  <c r="H1548" i="24"/>
  <c r="I1548" i="24"/>
  <c r="H1549" i="24"/>
  <c r="I1549" i="24"/>
  <c r="H1550" i="24"/>
  <c r="I1550" i="24"/>
  <c r="H1551" i="24"/>
  <c r="I1551" i="24"/>
  <c r="H1552" i="24"/>
  <c r="I1552" i="24"/>
  <c r="H1553" i="24"/>
  <c r="I1553" i="24"/>
  <c r="H1554" i="24"/>
  <c r="I1554" i="24"/>
  <c r="H1555" i="24"/>
  <c r="I1555" i="24"/>
  <c r="H1556" i="24"/>
  <c r="I1556" i="24"/>
  <c r="H1557" i="24"/>
  <c r="I1557" i="24"/>
  <c r="H1558" i="24"/>
  <c r="I1558" i="24"/>
  <c r="H1559" i="24"/>
  <c r="I1559" i="24"/>
  <c r="H1560" i="24"/>
  <c r="I1560" i="24"/>
  <c r="H1561" i="24"/>
  <c r="I1561" i="24"/>
  <c r="H1562" i="24"/>
  <c r="I1562" i="24"/>
  <c r="H1563" i="24"/>
  <c r="I1563" i="24"/>
  <c r="H1564" i="24"/>
  <c r="I1564" i="24"/>
  <c r="H1565" i="24"/>
  <c r="I1565" i="24"/>
  <c r="H1566" i="24"/>
  <c r="I1566" i="24"/>
  <c r="H1567" i="24"/>
  <c r="H1568" i="24"/>
  <c r="I1568" i="24"/>
  <c r="H1569" i="24"/>
  <c r="I1569" i="24"/>
  <c r="H1570" i="24"/>
  <c r="I1570" i="24"/>
  <c r="H1571" i="24"/>
  <c r="I1571" i="24"/>
  <c r="H1572" i="24"/>
  <c r="I1572" i="24"/>
  <c r="H1573" i="24"/>
  <c r="I1573" i="24"/>
  <c r="H1574" i="24"/>
  <c r="I1574" i="24"/>
  <c r="H1575" i="24"/>
  <c r="I1575" i="24"/>
  <c r="H1576" i="24"/>
  <c r="I1576" i="24"/>
  <c r="H1577" i="24"/>
  <c r="I1577" i="24"/>
  <c r="H1578" i="24"/>
  <c r="I1578" i="24"/>
  <c r="H1579" i="24"/>
  <c r="I1579" i="24"/>
  <c r="H1580" i="24"/>
  <c r="I1580" i="24"/>
  <c r="H1581" i="24"/>
  <c r="I1581" i="24"/>
  <c r="H1582" i="24"/>
  <c r="I1582" i="24"/>
  <c r="H1583" i="24"/>
  <c r="I1583" i="24"/>
  <c r="H1584" i="24"/>
  <c r="I1584" i="24"/>
  <c r="H1585" i="24"/>
  <c r="I1585" i="24"/>
  <c r="H1586" i="24"/>
  <c r="I1586" i="24"/>
  <c r="H1587" i="24"/>
  <c r="I1587" i="24"/>
  <c r="H1588" i="24"/>
  <c r="I1588" i="24"/>
  <c r="H1589" i="24"/>
  <c r="I1589" i="24"/>
  <c r="H1590" i="24"/>
  <c r="I1590" i="24"/>
  <c r="H1591" i="24"/>
  <c r="I1591" i="24"/>
  <c r="H1592" i="24"/>
  <c r="I1592" i="24"/>
  <c r="H1593" i="24"/>
  <c r="I1593" i="24"/>
  <c r="H1594" i="24"/>
  <c r="I1594" i="24"/>
  <c r="H1595" i="24"/>
  <c r="I1595" i="24"/>
  <c r="H1596" i="24"/>
  <c r="I1596" i="24"/>
  <c r="H1597" i="24"/>
  <c r="I1597" i="24"/>
  <c r="H1598" i="24"/>
  <c r="I1598" i="24"/>
  <c r="H1599" i="24"/>
  <c r="I1599" i="24"/>
  <c r="H1600" i="24"/>
  <c r="I1600" i="24"/>
  <c r="H1601" i="24"/>
  <c r="I1601" i="24"/>
  <c r="H1602" i="24"/>
  <c r="I1602" i="24"/>
  <c r="H1603" i="24"/>
  <c r="I1603" i="24"/>
  <c r="H1604" i="24"/>
  <c r="I1604" i="24"/>
  <c r="H1605" i="24"/>
  <c r="I1605" i="24"/>
  <c r="H1606" i="24"/>
  <c r="I1606" i="24"/>
  <c r="H1607" i="24"/>
  <c r="I1607" i="24"/>
  <c r="H1608" i="24"/>
  <c r="I1608" i="24"/>
  <c r="H1609" i="24"/>
  <c r="I1609" i="24"/>
  <c r="H1610" i="24"/>
  <c r="I1610" i="24"/>
  <c r="H1611" i="24"/>
  <c r="I1611" i="24"/>
  <c r="H1612" i="24"/>
  <c r="I1612" i="24"/>
  <c r="H1613" i="24"/>
  <c r="I1613" i="24"/>
  <c r="H1614" i="24"/>
  <c r="I1614" i="24"/>
  <c r="H1615" i="24"/>
  <c r="I1615" i="24"/>
  <c r="H1616" i="24"/>
  <c r="I1616" i="24"/>
  <c r="H1617" i="24"/>
  <c r="I1617" i="24"/>
  <c r="H1618" i="24"/>
  <c r="I1618" i="24"/>
  <c r="H1619" i="24"/>
  <c r="I1619" i="24"/>
  <c r="H1620" i="24"/>
  <c r="I1620" i="24"/>
  <c r="H1621" i="24"/>
  <c r="I1621" i="24"/>
  <c r="H1622" i="24"/>
  <c r="I1622" i="24"/>
  <c r="H1623" i="24"/>
  <c r="I1623" i="24"/>
  <c r="H1624" i="24"/>
  <c r="I1624" i="24"/>
  <c r="H1625" i="24"/>
  <c r="I1625" i="24"/>
  <c r="H1626" i="24"/>
  <c r="I1626" i="24"/>
  <c r="H1627" i="24"/>
  <c r="I1627" i="24"/>
  <c r="H1628" i="24"/>
  <c r="I1628" i="24"/>
  <c r="H1629" i="24"/>
  <c r="I1629" i="24"/>
  <c r="H1630" i="24"/>
  <c r="I1630" i="24"/>
  <c r="H1631" i="24"/>
  <c r="I1631" i="24"/>
  <c r="H1632" i="24"/>
  <c r="I1632" i="24"/>
  <c r="H1633" i="24"/>
  <c r="I1633" i="24"/>
  <c r="H1634" i="24"/>
  <c r="I1634" i="24"/>
  <c r="H1635" i="24"/>
  <c r="I1635" i="24"/>
  <c r="H1636" i="24"/>
  <c r="I1636" i="24"/>
  <c r="H1637" i="24"/>
  <c r="I1637" i="24"/>
  <c r="H1638" i="24"/>
  <c r="I1638" i="24"/>
  <c r="H1639" i="24"/>
  <c r="I1639" i="24"/>
  <c r="H1640" i="24"/>
  <c r="I1640" i="24"/>
  <c r="H1641" i="24"/>
  <c r="I1641" i="24"/>
  <c r="H1642" i="24"/>
  <c r="I1642" i="24"/>
  <c r="H1643" i="24"/>
  <c r="I1643" i="24"/>
  <c r="H1644" i="24"/>
  <c r="I1644" i="24"/>
  <c r="H1645" i="24"/>
  <c r="I1645" i="24"/>
  <c r="H1646" i="24"/>
  <c r="I1646" i="24"/>
  <c r="H1647" i="24"/>
  <c r="I1647" i="24"/>
  <c r="H1648" i="24"/>
  <c r="I1648" i="24"/>
  <c r="H1650" i="24"/>
  <c r="I1650" i="24"/>
  <c r="H1651" i="24"/>
  <c r="I1651" i="24"/>
  <c r="H1652" i="24"/>
  <c r="I1652" i="24"/>
  <c r="H1653" i="24"/>
  <c r="I1653" i="24"/>
  <c r="H1654" i="24"/>
  <c r="I1654" i="24"/>
  <c r="H1655" i="24"/>
  <c r="I1655" i="24"/>
  <c r="H1656" i="24"/>
  <c r="I1656" i="24"/>
  <c r="H1657" i="24"/>
  <c r="I1657" i="24"/>
  <c r="H1658" i="24"/>
  <c r="I1658" i="24"/>
  <c r="H1659" i="24"/>
  <c r="I1659" i="24"/>
  <c r="H1660" i="24"/>
  <c r="I1660" i="24"/>
  <c r="H1661" i="24"/>
  <c r="I1661" i="24"/>
  <c r="H1662" i="24"/>
  <c r="I1662" i="24"/>
  <c r="H1663" i="24"/>
  <c r="I1663" i="24"/>
  <c r="H1664" i="24"/>
  <c r="I1664" i="24"/>
  <c r="H1665" i="24"/>
  <c r="I1665" i="24"/>
  <c r="H1666" i="24"/>
  <c r="I1666" i="24"/>
  <c r="H1667" i="24"/>
  <c r="I1667" i="24"/>
  <c r="H1668" i="24"/>
  <c r="I1668" i="24"/>
  <c r="H1669" i="24"/>
  <c r="I1669" i="24"/>
  <c r="H1670" i="24"/>
  <c r="I1670" i="24"/>
  <c r="H1671" i="24"/>
  <c r="I1671" i="24"/>
  <c r="H1672" i="24"/>
  <c r="I1672" i="24"/>
  <c r="H1673" i="24"/>
  <c r="I1673" i="24"/>
  <c r="H1674" i="24"/>
  <c r="I1674" i="24"/>
  <c r="H1676" i="24"/>
  <c r="I1676" i="24"/>
  <c r="H1677" i="24"/>
  <c r="I1677" i="24"/>
  <c r="H1678" i="24"/>
  <c r="I1678" i="24"/>
  <c r="H1679" i="24"/>
  <c r="I1679" i="24"/>
  <c r="H1680" i="24"/>
  <c r="I1680" i="24"/>
  <c r="H1681" i="24"/>
  <c r="I1681" i="24"/>
  <c r="H1682" i="24"/>
  <c r="I1682" i="24"/>
  <c r="H1683" i="24"/>
  <c r="I1683" i="24"/>
  <c r="H1684" i="24"/>
  <c r="I1684" i="24"/>
  <c r="H1685" i="24"/>
  <c r="I1685" i="24"/>
  <c r="H1686" i="24"/>
  <c r="I1686" i="24"/>
  <c r="H1687" i="24"/>
  <c r="I1687" i="24"/>
  <c r="H1688" i="24"/>
  <c r="I1688" i="24"/>
  <c r="H1689" i="24"/>
  <c r="I1689" i="24"/>
  <c r="H1690" i="24"/>
  <c r="I1690" i="24"/>
  <c r="H1691" i="24"/>
  <c r="I1691" i="24"/>
  <c r="H1692" i="24"/>
  <c r="I1692" i="24"/>
  <c r="H1693" i="24"/>
  <c r="I1693" i="24"/>
  <c r="H1694" i="24"/>
  <c r="I1694" i="24"/>
  <c r="H1695" i="24"/>
  <c r="I1695" i="24"/>
  <c r="H1696" i="24"/>
  <c r="I1696" i="24"/>
  <c r="H1697" i="24"/>
  <c r="I1697" i="24"/>
  <c r="H1698" i="24"/>
  <c r="I1698" i="24"/>
  <c r="H1699" i="24"/>
  <c r="I1699" i="24"/>
  <c r="H1700" i="24"/>
  <c r="I1700" i="24"/>
  <c r="H1701" i="24"/>
  <c r="I1701" i="24"/>
  <c r="H1702" i="24"/>
  <c r="I1702" i="24"/>
  <c r="H1703" i="24"/>
  <c r="I1703" i="24"/>
  <c r="H1704" i="24"/>
  <c r="I1704" i="24"/>
  <c r="H1705" i="24"/>
  <c r="I1705" i="24"/>
  <c r="H1706" i="24"/>
  <c r="I1706" i="24"/>
  <c r="H1707" i="24"/>
  <c r="I1707" i="24"/>
  <c r="H1708" i="24"/>
  <c r="I1708" i="24"/>
  <c r="H1709" i="24"/>
  <c r="I1709" i="24"/>
  <c r="H1710" i="24"/>
  <c r="I1710" i="24"/>
  <c r="H1711" i="24"/>
  <c r="I1711" i="24"/>
  <c r="H1712" i="24"/>
  <c r="I1712" i="24"/>
  <c r="H1713" i="24"/>
  <c r="I1713" i="24"/>
  <c r="H1714" i="24"/>
  <c r="I1714" i="24"/>
  <c r="H1715" i="24"/>
  <c r="I1715" i="24"/>
  <c r="H1716" i="24"/>
  <c r="I1716" i="24"/>
  <c r="H1717" i="24"/>
  <c r="I1717" i="24"/>
  <c r="H1718" i="24"/>
  <c r="I1718" i="24"/>
  <c r="H1719" i="24"/>
  <c r="I1719" i="24"/>
  <c r="H1720" i="24"/>
  <c r="I1720" i="24"/>
  <c r="H1721" i="24"/>
  <c r="I1721" i="24"/>
  <c r="H1722" i="24"/>
  <c r="I1722" i="24"/>
  <c r="H1723" i="24"/>
  <c r="I1723" i="24"/>
  <c r="H1724" i="24"/>
  <c r="I1724" i="24"/>
  <c r="H1725" i="24"/>
  <c r="I1725" i="24"/>
  <c r="H1726" i="24"/>
  <c r="I1726" i="24"/>
  <c r="H1727" i="24"/>
  <c r="I1727" i="24"/>
  <c r="H1728" i="24"/>
  <c r="I1728" i="24"/>
  <c r="H1729" i="24"/>
  <c r="I1729" i="24"/>
  <c r="H1730" i="24"/>
  <c r="I1730" i="24"/>
  <c r="H1731" i="24"/>
  <c r="I1731" i="24"/>
  <c r="H1732" i="24"/>
  <c r="I1732" i="24"/>
  <c r="H1733" i="24"/>
  <c r="I1733" i="24"/>
  <c r="H1734" i="24"/>
  <c r="I1734" i="24"/>
  <c r="H1735" i="24"/>
  <c r="I1735" i="24"/>
  <c r="H1736" i="24"/>
  <c r="I1736" i="24"/>
  <c r="H1737" i="24"/>
  <c r="I1737" i="24"/>
  <c r="H1738" i="24"/>
  <c r="I1738" i="24"/>
  <c r="H1739" i="24"/>
  <c r="I1739" i="24"/>
  <c r="H1740" i="24"/>
  <c r="I1740" i="24"/>
  <c r="H1741" i="24"/>
  <c r="I1741" i="24"/>
  <c r="H1742" i="24"/>
  <c r="I1742" i="24"/>
  <c r="H1744" i="24"/>
  <c r="I1744" i="24"/>
  <c r="H1745" i="24"/>
  <c r="I1745" i="24"/>
  <c r="H1746" i="24"/>
  <c r="I1746" i="24"/>
  <c r="H1747" i="24"/>
  <c r="I1747" i="24"/>
  <c r="H1748" i="24"/>
  <c r="I1748" i="24"/>
  <c r="H1749" i="24"/>
  <c r="I1749" i="24"/>
  <c r="H1750" i="24"/>
  <c r="I1750" i="24"/>
  <c r="H1751" i="24"/>
  <c r="I1751" i="24"/>
  <c r="H1752" i="24"/>
  <c r="I1752" i="24"/>
  <c r="H1753" i="24"/>
  <c r="I1753" i="24"/>
  <c r="H1754" i="24"/>
  <c r="I1754" i="24"/>
  <c r="H1755" i="24"/>
  <c r="I1755" i="24"/>
  <c r="H1756" i="24"/>
  <c r="I1756" i="24"/>
  <c r="H1757" i="24"/>
  <c r="I1757" i="24"/>
  <c r="H1758" i="24"/>
  <c r="I1758" i="24"/>
  <c r="H1759" i="24"/>
  <c r="I1759" i="24"/>
  <c r="H1760" i="24"/>
  <c r="I1760" i="24"/>
  <c r="H1761" i="24"/>
  <c r="I1761" i="24"/>
  <c r="H1762" i="24"/>
  <c r="I1762" i="24"/>
  <c r="H1763" i="24"/>
  <c r="I1763" i="24"/>
  <c r="H1764" i="24"/>
  <c r="I1764" i="24"/>
  <c r="H1765" i="24"/>
  <c r="I1765" i="24"/>
  <c r="H1766" i="24"/>
  <c r="I1766" i="24"/>
  <c r="H1767" i="24"/>
  <c r="I1767" i="24"/>
  <c r="H1768" i="24"/>
  <c r="I1768" i="24"/>
  <c r="H1769" i="24"/>
  <c r="I1769" i="24"/>
  <c r="H1770" i="24"/>
  <c r="I1770" i="24"/>
  <c r="H1771" i="24"/>
  <c r="I1771" i="24"/>
  <c r="H1772" i="24"/>
  <c r="I1772" i="24"/>
  <c r="H1773" i="24"/>
  <c r="I1773" i="24"/>
  <c r="H1774" i="24"/>
  <c r="I1774" i="24"/>
  <c r="H1775" i="24"/>
  <c r="I1775" i="24"/>
  <c r="H1776" i="24"/>
  <c r="I1776" i="24"/>
  <c r="H1777" i="24"/>
  <c r="I1777" i="24"/>
  <c r="H1778" i="24"/>
  <c r="I1778" i="24"/>
  <c r="H1779" i="24"/>
  <c r="I1779" i="24"/>
  <c r="H1780" i="24"/>
  <c r="I1780" i="24"/>
  <c r="H1781" i="24"/>
  <c r="I1781" i="24"/>
  <c r="H1782" i="24"/>
  <c r="I1782" i="24"/>
  <c r="H1783" i="24"/>
  <c r="I1783" i="24"/>
  <c r="H1784" i="24"/>
  <c r="I1784" i="24"/>
  <c r="H1785" i="24"/>
  <c r="I1785" i="24"/>
  <c r="H1786" i="24"/>
  <c r="I1786" i="24"/>
  <c r="H1787" i="24"/>
  <c r="I1787" i="24"/>
  <c r="H1788" i="24"/>
  <c r="I1788" i="24"/>
  <c r="H1789" i="24"/>
  <c r="I1789" i="24"/>
  <c r="H1790" i="24"/>
  <c r="I1790" i="24"/>
  <c r="H1791" i="24"/>
  <c r="I1791" i="24"/>
  <c r="H1792" i="24"/>
  <c r="I1792" i="24"/>
  <c r="H1794" i="24"/>
  <c r="I1794" i="24"/>
  <c r="H1795" i="24"/>
  <c r="I1795" i="24"/>
  <c r="H1796" i="24"/>
  <c r="I1796" i="24"/>
  <c r="H1797" i="24"/>
  <c r="I1797" i="24"/>
  <c r="H1798" i="24"/>
  <c r="I1798" i="24"/>
  <c r="H1799" i="24"/>
  <c r="I1799" i="24"/>
  <c r="H1800" i="24"/>
  <c r="I1800" i="24"/>
  <c r="H1801" i="24"/>
  <c r="I1801" i="24"/>
  <c r="H1802" i="24"/>
  <c r="I1802" i="24"/>
  <c r="H1803" i="24"/>
  <c r="I1803" i="24"/>
  <c r="H1804" i="24"/>
  <c r="I1804" i="24"/>
  <c r="H1805" i="24"/>
  <c r="I1805" i="24"/>
  <c r="H1806" i="24"/>
  <c r="I1806" i="24"/>
  <c r="H1807" i="24"/>
  <c r="H1808" i="24"/>
  <c r="I1808" i="24"/>
  <c r="H1809" i="24"/>
  <c r="I1809" i="24"/>
  <c r="H1810" i="24"/>
  <c r="I1810" i="24"/>
  <c r="H1811" i="24"/>
  <c r="I1811" i="24"/>
  <c r="H1812" i="24"/>
  <c r="I1812" i="24"/>
  <c r="H1813" i="24"/>
  <c r="I1813" i="24"/>
  <c r="H1814" i="24"/>
  <c r="I1814" i="24"/>
  <c r="H1815" i="24"/>
  <c r="I1815" i="24"/>
  <c r="H1816" i="24"/>
  <c r="I1816" i="24"/>
  <c r="H1818" i="24"/>
  <c r="I1818" i="24"/>
  <c r="H1819" i="24"/>
  <c r="I1819" i="24"/>
  <c r="H1820" i="24"/>
  <c r="I1820" i="24"/>
  <c r="H1821" i="24"/>
  <c r="I1821" i="24"/>
  <c r="H1822" i="24"/>
  <c r="I1822" i="24"/>
  <c r="H1823" i="24"/>
  <c r="I1823" i="24"/>
  <c r="H1824" i="24"/>
  <c r="I1824" i="24"/>
  <c r="H1825" i="24"/>
  <c r="I1825" i="24"/>
  <c r="H1826" i="24"/>
  <c r="I1826" i="24"/>
  <c r="H1827" i="24"/>
  <c r="I1827" i="24"/>
  <c r="H1828" i="24"/>
  <c r="I1828" i="24"/>
  <c r="H1829" i="24"/>
  <c r="I1829" i="24"/>
  <c r="H1830" i="24"/>
  <c r="I1830" i="24"/>
  <c r="H1831" i="24"/>
  <c r="I1831" i="24"/>
  <c r="H1832" i="24"/>
  <c r="I1832" i="24"/>
  <c r="H1833" i="24"/>
  <c r="I1833" i="24"/>
  <c r="H1834" i="24"/>
  <c r="I1834" i="24"/>
  <c r="H1835" i="24"/>
  <c r="I1835" i="24"/>
  <c r="H1836" i="24"/>
  <c r="I1836" i="24"/>
  <c r="H1837" i="24"/>
  <c r="I1837" i="24"/>
  <c r="H1838" i="24"/>
  <c r="I1838" i="24"/>
  <c r="H1839" i="24"/>
  <c r="I1839" i="24"/>
  <c r="H1840" i="24"/>
  <c r="I1840" i="24"/>
  <c r="H1841" i="24"/>
  <c r="I1841" i="24"/>
  <c r="H1842" i="24"/>
  <c r="I1842" i="24"/>
  <c r="H1843" i="24"/>
  <c r="I1843" i="24"/>
  <c r="H1844" i="24"/>
  <c r="I1844" i="24"/>
  <c r="H1845" i="24"/>
  <c r="I1845" i="24"/>
  <c r="H1846" i="24"/>
  <c r="I1846" i="24"/>
  <c r="H1847" i="24"/>
  <c r="I1847" i="24"/>
  <c r="H1848" i="24"/>
  <c r="I1848" i="24"/>
  <c r="H1849" i="24"/>
  <c r="I1849" i="24"/>
  <c r="H1850" i="24"/>
  <c r="I1850" i="24"/>
  <c r="H1851" i="24"/>
  <c r="I1851" i="24"/>
  <c r="H1852" i="24"/>
  <c r="I1852" i="24"/>
  <c r="H1853" i="24"/>
  <c r="I1853" i="24"/>
  <c r="H1854" i="24"/>
  <c r="I1854" i="24"/>
  <c r="H1855" i="24"/>
  <c r="I1855" i="24"/>
  <c r="H1856" i="24"/>
  <c r="I1856" i="24"/>
  <c r="H1857" i="24"/>
  <c r="I1857" i="24"/>
  <c r="H1858" i="24"/>
  <c r="I1858" i="24"/>
  <c r="H1859" i="24"/>
  <c r="I1859" i="24"/>
  <c r="H1860" i="24"/>
  <c r="I1860" i="24"/>
  <c r="H1861" i="24"/>
  <c r="I1861" i="24"/>
  <c r="H1862" i="24"/>
  <c r="I1862" i="24"/>
  <c r="H1863" i="24"/>
  <c r="I1863" i="24"/>
  <c r="H1864" i="24"/>
  <c r="I1864" i="24"/>
  <c r="H1865" i="24"/>
  <c r="I1865" i="24"/>
  <c r="H1866" i="24"/>
  <c r="I1866" i="24"/>
  <c r="H1867" i="24"/>
  <c r="I1867" i="24"/>
  <c r="H1868" i="24"/>
  <c r="I1868" i="24"/>
  <c r="H1869" i="24"/>
  <c r="I1869" i="24"/>
  <c r="H1870" i="24"/>
  <c r="I1870" i="24"/>
  <c r="H1871" i="24"/>
  <c r="I1871" i="24"/>
  <c r="H1872" i="24"/>
  <c r="I1872" i="24"/>
  <c r="H1873" i="24"/>
  <c r="I1873" i="24"/>
  <c r="H1875" i="24"/>
  <c r="I1875" i="24"/>
  <c r="H1877" i="24"/>
  <c r="I1877" i="24"/>
  <c r="H1878" i="24"/>
  <c r="I1878" i="24"/>
  <c r="H1879" i="24"/>
  <c r="I1879" i="24"/>
  <c r="H1880" i="24"/>
  <c r="I1880" i="24"/>
  <c r="H1881" i="24"/>
  <c r="I1881" i="24"/>
  <c r="H1882" i="24"/>
  <c r="I1882" i="24"/>
  <c r="H1883" i="24"/>
  <c r="I1883" i="24"/>
  <c r="H1884" i="24"/>
  <c r="I1884" i="24"/>
  <c r="H1885" i="24"/>
  <c r="I1885" i="24"/>
  <c r="H1886" i="24"/>
  <c r="I1886" i="24"/>
  <c r="H1887" i="24"/>
  <c r="I1887" i="24"/>
  <c r="H1888" i="24"/>
  <c r="I1888" i="24"/>
  <c r="H1889" i="24"/>
  <c r="I1889" i="24"/>
  <c r="H1890" i="24"/>
  <c r="I1890" i="24"/>
  <c r="H1891" i="24"/>
  <c r="I1891" i="24"/>
  <c r="H1892" i="24"/>
  <c r="I1892" i="24"/>
  <c r="H1893" i="24"/>
  <c r="I1893" i="24"/>
  <c r="H1894" i="24"/>
  <c r="I1894" i="24"/>
  <c r="H1895" i="24"/>
  <c r="H1896" i="24"/>
  <c r="I1896" i="24"/>
  <c r="H1897" i="24"/>
  <c r="I1897" i="24"/>
  <c r="H1898" i="24"/>
  <c r="I1898" i="24"/>
  <c r="H1899" i="24"/>
  <c r="I1899" i="24"/>
  <c r="H1900" i="24"/>
  <c r="I1900" i="24"/>
  <c r="H1901" i="24"/>
  <c r="I1901" i="24"/>
  <c r="H1902" i="24"/>
  <c r="I1902" i="24"/>
  <c r="H1903" i="24"/>
  <c r="I1903" i="24"/>
  <c r="H1904" i="24"/>
  <c r="I1904" i="24"/>
  <c r="H1905" i="24"/>
  <c r="I1905" i="24"/>
  <c r="H1906" i="24"/>
  <c r="I1906" i="24"/>
  <c r="H1907" i="24"/>
  <c r="I1907" i="24"/>
  <c r="H1908" i="24"/>
  <c r="I1908" i="24"/>
  <c r="H1909" i="24"/>
  <c r="I1909" i="24"/>
  <c r="H1910" i="24"/>
  <c r="I1910" i="24"/>
  <c r="H1911" i="24"/>
  <c r="I1911" i="24"/>
  <c r="H1912" i="24"/>
  <c r="I1912" i="24"/>
  <c r="H1913" i="24"/>
  <c r="H1914" i="24"/>
  <c r="I1914" i="24"/>
  <c r="H1915" i="24"/>
  <c r="I1915" i="24"/>
  <c r="H1916" i="24"/>
  <c r="I1916" i="24"/>
  <c r="H1917" i="24"/>
  <c r="I1917" i="24"/>
  <c r="H1918" i="24"/>
  <c r="I1918" i="24"/>
  <c r="H1919" i="24"/>
  <c r="I1919" i="24"/>
  <c r="H1920" i="24"/>
  <c r="I1920" i="24"/>
  <c r="H1921" i="24"/>
  <c r="I1921" i="24"/>
  <c r="H1922" i="24"/>
  <c r="I1922" i="24"/>
  <c r="H1923" i="24"/>
  <c r="I1923" i="24"/>
  <c r="H1924" i="24"/>
  <c r="I1924" i="24"/>
  <c r="H1925" i="24"/>
  <c r="I1925" i="24"/>
  <c r="H1926" i="24"/>
  <c r="I1926" i="24"/>
  <c r="H1927" i="24"/>
  <c r="I1927" i="24"/>
  <c r="H1928" i="24"/>
  <c r="I1928" i="24"/>
  <c r="H1929" i="24"/>
  <c r="I1929" i="24"/>
  <c r="H1930" i="24"/>
  <c r="I1930" i="24"/>
  <c r="H1931" i="24"/>
  <c r="I1931" i="24"/>
  <c r="H1932" i="24"/>
  <c r="I1932" i="24"/>
  <c r="H1933" i="24"/>
  <c r="I1933" i="24"/>
  <c r="H1934" i="24"/>
  <c r="I1934" i="24"/>
  <c r="H1935" i="24"/>
  <c r="I1935" i="24"/>
  <c r="H1936" i="24"/>
  <c r="I1936" i="24"/>
  <c r="H1937" i="24"/>
  <c r="I1937" i="24"/>
  <c r="H1938" i="24"/>
  <c r="I1938" i="24"/>
  <c r="H1939" i="24"/>
  <c r="I1939" i="24"/>
  <c r="H1940" i="24"/>
  <c r="I1940" i="24"/>
  <c r="H1941" i="24"/>
  <c r="I1941" i="24"/>
  <c r="H1942" i="24"/>
  <c r="I1942" i="24"/>
  <c r="H1943" i="24"/>
  <c r="I1943" i="24"/>
  <c r="H1944" i="24"/>
  <c r="I1944" i="24"/>
  <c r="H1945" i="24"/>
  <c r="I1945" i="24"/>
  <c r="H1946" i="24"/>
  <c r="I1946" i="24"/>
  <c r="H1947" i="24"/>
  <c r="I1947" i="24"/>
  <c r="H1948" i="24"/>
  <c r="I1948" i="24"/>
  <c r="H1949" i="24"/>
  <c r="I1949" i="24"/>
  <c r="H1950" i="24"/>
  <c r="I1950" i="24"/>
  <c r="H1951" i="24"/>
  <c r="I1951" i="24"/>
  <c r="H1952" i="24"/>
  <c r="I1952" i="24"/>
  <c r="H1956" i="24"/>
  <c r="I1956" i="24"/>
  <c r="H1957" i="24"/>
  <c r="I1957" i="24"/>
  <c r="H1958" i="24"/>
  <c r="H1959" i="24"/>
  <c r="I1959" i="24"/>
  <c r="H1960" i="24"/>
  <c r="I1960" i="24"/>
  <c r="H1961" i="24"/>
  <c r="I1961" i="24"/>
  <c r="H1962" i="24"/>
  <c r="I1962" i="24"/>
  <c r="H1963" i="24"/>
  <c r="I1963" i="24"/>
  <c r="H1965" i="24"/>
  <c r="I1965" i="24"/>
  <c r="H1966" i="24"/>
  <c r="I1966" i="24"/>
  <c r="H1967" i="24"/>
  <c r="I1967" i="24"/>
  <c r="H1968" i="24"/>
  <c r="I1968" i="24"/>
  <c r="H1969" i="24"/>
  <c r="I1969" i="24"/>
  <c r="H1970" i="24"/>
  <c r="I1970" i="24"/>
  <c r="H1971" i="24"/>
  <c r="I1971" i="24"/>
  <c r="H1972" i="24"/>
  <c r="I1972" i="24"/>
  <c r="H1973" i="24"/>
  <c r="I1973" i="24"/>
  <c r="H1974" i="24"/>
  <c r="I1974" i="24"/>
  <c r="H1975" i="24"/>
  <c r="I1975" i="24"/>
  <c r="H1976" i="24"/>
  <c r="I1976" i="24"/>
  <c r="H1977" i="24"/>
  <c r="I1977" i="24"/>
  <c r="H1978" i="24"/>
  <c r="I1978" i="24"/>
  <c r="H1979" i="24"/>
  <c r="I1979" i="24"/>
  <c r="H1980" i="24"/>
  <c r="I1980" i="24"/>
  <c r="H1981" i="24"/>
  <c r="I1981" i="24"/>
  <c r="H1982" i="24"/>
  <c r="I1982" i="24"/>
  <c r="H1983" i="24"/>
  <c r="I1983" i="24"/>
  <c r="H1984" i="24"/>
  <c r="I1984" i="24"/>
  <c r="H1985" i="24"/>
  <c r="I1985" i="24"/>
  <c r="H1986" i="24"/>
  <c r="I1986" i="24"/>
  <c r="H1987" i="24"/>
  <c r="I1987" i="24"/>
  <c r="H1988" i="24"/>
  <c r="I1988" i="24"/>
  <c r="H1989" i="24"/>
  <c r="I1989" i="24"/>
  <c r="H1990" i="24"/>
  <c r="I1990" i="24"/>
  <c r="H1991" i="24"/>
  <c r="I1991" i="24"/>
  <c r="H1992" i="24"/>
  <c r="I1992" i="24"/>
  <c r="H1993" i="24"/>
  <c r="I1993" i="24"/>
  <c r="H1994" i="24"/>
  <c r="I1994" i="24"/>
  <c r="H1995" i="24"/>
  <c r="I1995" i="24"/>
  <c r="H1996" i="24"/>
  <c r="I1996" i="24"/>
  <c r="H1997" i="24"/>
  <c r="I1997" i="24"/>
  <c r="H1998" i="24"/>
  <c r="I1998" i="24"/>
  <c r="H1999" i="24"/>
  <c r="I1999" i="24"/>
  <c r="H2000" i="24"/>
  <c r="I2000" i="24"/>
  <c r="H2001" i="24"/>
  <c r="I2001" i="24"/>
  <c r="H2002" i="24"/>
  <c r="I2002" i="24"/>
  <c r="H2003" i="24"/>
  <c r="I2003" i="24"/>
  <c r="H2004" i="24"/>
  <c r="I2004" i="24"/>
  <c r="H2005" i="24"/>
  <c r="I2005" i="24"/>
  <c r="H2006" i="24"/>
  <c r="I2006" i="24"/>
  <c r="H2007" i="24"/>
  <c r="I2007" i="24"/>
  <c r="H2008" i="24"/>
  <c r="I2008" i="24"/>
  <c r="H2009" i="24"/>
  <c r="I2009" i="24"/>
  <c r="H2010" i="24"/>
  <c r="I2010" i="24"/>
  <c r="H2011" i="24"/>
  <c r="I2011" i="24"/>
  <c r="H2012" i="24"/>
  <c r="I2012" i="24"/>
  <c r="H2013" i="24"/>
  <c r="I2013" i="24"/>
  <c r="H2014" i="24"/>
  <c r="I2014" i="24"/>
  <c r="H2015" i="24"/>
  <c r="I2015" i="24"/>
  <c r="H2016" i="24"/>
  <c r="I2016" i="24"/>
  <c r="H2017" i="24"/>
  <c r="I2017" i="24"/>
  <c r="H2018" i="24"/>
  <c r="I2018" i="24"/>
  <c r="H2019" i="24"/>
  <c r="I2019" i="24"/>
  <c r="H2020" i="24"/>
  <c r="I2020" i="24"/>
  <c r="H2021" i="24"/>
  <c r="I2021" i="24"/>
  <c r="H2022" i="24"/>
  <c r="I2022" i="24"/>
  <c r="H2023" i="24"/>
  <c r="I2023" i="24"/>
  <c r="H2024" i="24"/>
  <c r="I2024" i="24"/>
  <c r="H2025" i="24"/>
  <c r="I2025" i="24"/>
  <c r="H2026" i="24"/>
  <c r="I2026" i="24"/>
  <c r="H2027" i="24"/>
  <c r="I2027" i="24"/>
  <c r="H2028" i="24"/>
  <c r="I2028" i="24"/>
  <c r="H2029" i="24"/>
  <c r="I2029" i="24"/>
  <c r="H2030" i="24"/>
  <c r="I2030" i="24"/>
  <c r="H2031" i="24"/>
  <c r="I2031" i="24"/>
  <c r="H2032" i="24"/>
  <c r="I2032" i="24"/>
  <c r="H2033" i="24"/>
  <c r="I2033" i="24"/>
  <c r="H2034" i="24"/>
  <c r="I2034" i="24"/>
  <c r="H2035" i="24"/>
  <c r="I2035" i="24"/>
  <c r="H2036" i="24"/>
  <c r="I2036" i="24"/>
  <c r="H2037" i="24"/>
  <c r="I2037" i="24"/>
  <c r="H2038" i="24"/>
  <c r="I2038" i="24"/>
  <c r="H2039" i="24"/>
  <c r="I2039" i="24"/>
  <c r="H2040" i="24"/>
  <c r="I2040" i="24"/>
  <c r="H2041" i="24"/>
  <c r="I2041" i="24"/>
  <c r="H2042" i="24"/>
  <c r="I2042" i="24"/>
  <c r="H2043" i="24"/>
  <c r="I2043" i="24"/>
  <c r="H2044" i="24"/>
  <c r="I2044" i="24"/>
  <c r="H2045" i="24"/>
  <c r="I2045" i="24"/>
  <c r="H2046" i="24"/>
  <c r="I2046" i="24"/>
  <c r="H2047" i="24"/>
  <c r="I2047" i="24"/>
  <c r="H2048" i="24"/>
  <c r="I2048" i="24"/>
  <c r="H2049" i="24"/>
  <c r="I2049" i="24"/>
  <c r="H2050" i="24"/>
  <c r="I2050" i="24"/>
  <c r="H2051" i="24"/>
  <c r="I2051" i="24"/>
  <c r="H2052" i="24"/>
  <c r="I2052" i="24"/>
  <c r="H2053" i="24"/>
  <c r="I2053" i="24"/>
  <c r="H2054" i="24"/>
  <c r="I2054" i="24"/>
  <c r="H2055" i="24"/>
  <c r="I2055" i="24"/>
  <c r="H2056" i="24"/>
  <c r="I2056" i="24"/>
  <c r="H2057" i="24"/>
  <c r="I2057" i="24"/>
  <c r="H2058" i="24"/>
  <c r="I2058" i="24"/>
  <c r="H2060" i="24"/>
  <c r="I2060" i="24"/>
  <c r="H2061" i="24"/>
  <c r="I2061" i="24"/>
  <c r="H2062" i="24"/>
  <c r="I2062" i="24"/>
  <c r="H2063" i="24"/>
  <c r="I2063" i="24"/>
  <c r="H2064" i="24"/>
  <c r="I2064" i="24"/>
  <c r="H2065" i="24"/>
  <c r="I2065" i="24"/>
  <c r="H2066" i="24"/>
  <c r="I2066" i="24"/>
  <c r="H2067" i="24"/>
  <c r="I2067" i="24"/>
  <c r="H2068" i="24"/>
  <c r="I2068" i="24"/>
  <c r="H2069" i="24"/>
  <c r="I2069" i="24"/>
  <c r="H2070" i="24"/>
  <c r="I2070" i="24"/>
  <c r="H2071" i="24"/>
  <c r="I2071" i="24"/>
  <c r="H2072" i="24"/>
  <c r="I2072" i="24"/>
  <c r="H2073" i="24"/>
  <c r="I2073" i="24"/>
  <c r="H2074" i="24"/>
  <c r="I2074" i="24"/>
  <c r="H2075" i="24"/>
  <c r="I2075" i="24"/>
  <c r="H2076" i="24"/>
  <c r="I2076" i="24"/>
  <c r="H2077" i="24"/>
  <c r="I2077" i="24"/>
  <c r="H2078" i="24"/>
  <c r="I2078" i="24"/>
  <c r="H2079" i="24"/>
  <c r="I2079" i="24"/>
  <c r="H2080" i="24"/>
  <c r="I2080" i="24"/>
  <c r="H2081" i="24"/>
  <c r="I2081" i="24"/>
  <c r="H2082" i="24"/>
  <c r="I2082" i="24"/>
  <c r="H2083" i="24"/>
  <c r="I2083" i="24"/>
  <c r="H2084" i="24"/>
  <c r="I2084" i="24"/>
  <c r="H2085" i="24"/>
  <c r="I2085" i="24"/>
  <c r="H2086" i="24"/>
  <c r="I2086" i="24"/>
  <c r="H2087" i="24"/>
  <c r="I2087" i="24"/>
  <c r="H2088" i="24"/>
  <c r="I2088" i="24"/>
  <c r="H2089" i="24"/>
  <c r="I2089" i="24"/>
  <c r="H2090" i="24"/>
  <c r="I2090" i="24"/>
  <c r="H2091" i="24"/>
  <c r="I2091" i="24"/>
  <c r="H2092" i="24"/>
  <c r="I2092" i="24"/>
  <c r="H2093" i="24"/>
  <c r="I2093" i="24"/>
  <c r="H2094" i="24"/>
  <c r="I2094" i="24"/>
  <c r="H2095" i="24"/>
  <c r="I2095" i="24"/>
  <c r="H2096" i="24"/>
  <c r="I2096" i="24"/>
  <c r="H2097" i="24"/>
  <c r="I2097" i="24"/>
  <c r="H2098" i="24"/>
  <c r="I2098" i="24"/>
  <c r="H2099" i="24"/>
  <c r="I2099" i="24"/>
  <c r="H2100" i="24"/>
  <c r="I2100" i="24"/>
  <c r="H2101" i="24"/>
  <c r="I2101" i="24"/>
  <c r="H2102" i="24"/>
  <c r="I2102" i="24"/>
  <c r="H2103" i="24"/>
  <c r="I2103" i="24"/>
  <c r="H2104" i="24"/>
  <c r="I2104" i="24"/>
  <c r="H2105" i="24"/>
  <c r="I2105" i="24"/>
  <c r="H2106" i="24"/>
  <c r="I2106" i="24"/>
  <c r="H2107" i="24"/>
  <c r="I2107" i="24"/>
  <c r="H2108" i="24"/>
  <c r="I2108" i="24"/>
  <c r="H2109" i="24"/>
  <c r="I2109" i="24"/>
  <c r="H2110" i="24"/>
  <c r="I2110" i="24"/>
  <c r="H2111" i="24"/>
  <c r="I2111" i="24"/>
  <c r="H2112" i="24"/>
  <c r="I2112" i="24"/>
  <c r="H2113" i="24"/>
  <c r="I2113" i="24"/>
  <c r="H2114" i="24"/>
  <c r="I2114" i="24"/>
  <c r="H2115" i="24"/>
  <c r="I2115" i="24"/>
  <c r="H2116" i="24"/>
  <c r="I2116" i="24"/>
  <c r="H2117" i="24"/>
  <c r="I2117" i="24"/>
  <c r="H2118" i="24"/>
  <c r="I2118" i="24"/>
  <c r="H2119" i="24"/>
  <c r="I2119" i="24"/>
  <c r="H2120" i="24"/>
  <c r="I2120" i="24"/>
  <c r="H2121" i="24"/>
  <c r="I2121" i="24"/>
  <c r="H2122" i="24"/>
  <c r="I2122" i="24"/>
  <c r="H2123" i="24"/>
  <c r="I2123" i="24"/>
  <c r="H2124" i="24"/>
  <c r="I2124" i="24"/>
  <c r="H2125" i="24"/>
  <c r="I2125" i="24"/>
  <c r="H2126" i="24"/>
  <c r="I2126" i="24"/>
  <c r="H2127" i="24"/>
  <c r="I2127" i="24"/>
  <c r="H2128" i="24"/>
  <c r="I2128" i="24"/>
  <c r="H2129" i="24"/>
  <c r="I2129" i="24"/>
  <c r="H2130" i="24"/>
  <c r="I2130" i="24"/>
  <c r="H2132" i="24"/>
  <c r="I2132" i="24"/>
  <c r="H2133" i="24"/>
  <c r="I2133" i="24"/>
  <c r="H2134" i="24"/>
  <c r="I2134" i="24"/>
  <c r="H2135" i="24"/>
  <c r="I2135" i="24"/>
  <c r="H2136" i="24"/>
  <c r="I2136" i="24"/>
  <c r="H2137" i="24"/>
  <c r="I2137" i="24"/>
  <c r="H2139" i="24"/>
  <c r="I2139" i="24"/>
  <c r="H2140" i="24"/>
  <c r="I2140" i="24"/>
  <c r="H2141" i="24"/>
  <c r="I2141" i="24"/>
  <c r="H2142" i="24"/>
  <c r="I2142" i="24"/>
  <c r="H2143" i="24"/>
  <c r="I2143" i="24"/>
  <c r="H2145" i="24"/>
  <c r="I2145" i="24"/>
  <c r="H2146" i="24"/>
  <c r="I2146" i="24"/>
  <c r="H2148" i="24"/>
  <c r="I2148" i="24"/>
  <c r="H2149" i="24"/>
  <c r="I2149" i="24"/>
  <c r="H2151" i="24"/>
  <c r="I2151" i="24"/>
  <c r="H2152" i="24"/>
  <c r="I2152" i="24"/>
  <c r="H2154" i="24"/>
  <c r="I2154" i="24"/>
  <c r="H2155" i="24"/>
  <c r="I2155" i="24"/>
  <c r="H2156" i="24"/>
  <c r="I2156" i="24"/>
  <c r="H2157" i="24"/>
  <c r="I2157" i="24"/>
  <c r="H2158" i="24"/>
  <c r="I2158" i="24"/>
  <c r="H2159" i="24"/>
  <c r="I2159" i="24"/>
  <c r="H2160" i="24"/>
  <c r="I2160" i="24"/>
  <c r="H2161" i="24"/>
  <c r="I2161" i="24"/>
  <c r="H2162" i="24"/>
  <c r="I2162" i="24"/>
  <c r="H2163" i="24"/>
  <c r="I2163" i="24"/>
  <c r="H2164" i="24"/>
  <c r="I2164" i="24"/>
  <c r="H2165" i="24"/>
  <c r="I2165" i="24"/>
  <c r="H2166" i="24"/>
  <c r="I2166" i="24"/>
  <c r="H2167" i="24"/>
  <c r="I2167" i="24"/>
  <c r="H2168" i="24"/>
  <c r="I2168" i="24"/>
  <c r="H2169" i="24"/>
  <c r="I2169" i="24"/>
  <c r="H2170" i="24"/>
  <c r="I2170" i="24"/>
  <c r="H2171" i="24"/>
  <c r="I2171" i="24"/>
  <c r="H2172" i="24"/>
  <c r="I2172" i="24"/>
  <c r="H2173" i="24"/>
  <c r="I2173" i="24"/>
  <c r="H2174" i="24"/>
  <c r="I2174" i="24"/>
  <c r="H2175" i="24"/>
  <c r="I2175" i="24"/>
  <c r="H2176" i="24"/>
  <c r="I2176" i="24"/>
  <c r="H2177" i="24"/>
  <c r="I2177" i="24"/>
  <c r="H2178" i="24"/>
  <c r="I2178" i="24"/>
  <c r="H2179" i="24"/>
  <c r="I2179" i="24"/>
  <c r="H2180" i="24"/>
  <c r="I2180" i="24"/>
  <c r="H2181" i="24"/>
  <c r="I2181" i="24"/>
  <c r="H2182" i="24"/>
  <c r="I2182" i="24"/>
  <c r="H2183" i="24"/>
  <c r="I2183" i="24"/>
  <c r="H2184" i="24"/>
  <c r="I2184" i="24"/>
  <c r="H2185" i="24"/>
  <c r="I2185" i="24"/>
  <c r="H2186" i="24"/>
  <c r="I2186" i="24"/>
  <c r="H2187" i="24"/>
  <c r="I2187" i="24"/>
  <c r="H2188" i="24"/>
  <c r="I2188" i="24"/>
  <c r="H2189" i="24"/>
  <c r="I2189" i="24"/>
  <c r="H2190" i="24"/>
  <c r="I2190" i="24"/>
  <c r="H2191" i="24"/>
  <c r="I2191" i="24"/>
  <c r="H2192" i="24"/>
  <c r="I2192" i="24"/>
  <c r="H2193" i="24"/>
  <c r="I2193" i="24"/>
  <c r="H2194" i="24"/>
  <c r="I2194" i="24"/>
  <c r="H2195" i="24"/>
  <c r="I2195" i="24"/>
  <c r="H2196" i="24"/>
  <c r="I2196" i="24"/>
  <c r="H2197" i="24"/>
  <c r="I2197" i="24"/>
  <c r="H2198" i="24"/>
  <c r="I2198" i="24"/>
  <c r="H2199" i="24"/>
  <c r="I2199" i="24"/>
  <c r="H2200" i="24"/>
  <c r="I2200" i="24"/>
  <c r="H2201" i="24"/>
  <c r="I2201" i="24"/>
  <c r="H2202" i="24"/>
  <c r="I2202" i="24"/>
  <c r="H2203" i="24"/>
  <c r="I2203" i="24"/>
  <c r="H2204" i="24"/>
  <c r="I2204" i="24"/>
  <c r="H2205" i="24"/>
  <c r="I2205" i="24"/>
  <c r="H2206" i="24"/>
  <c r="I2206" i="24"/>
  <c r="H2207" i="24"/>
  <c r="I2207" i="24"/>
  <c r="H2208" i="24"/>
  <c r="I2208" i="24"/>
  <c r="H2210" i="24"/>
  <c r="I2210" i="24"/>
  <c r="H2211" i="24"/>
  <c r="I2211" i="24"/>
  <c r="H2213" i="24"/>
  <c r="I2213" i="24"/>
  <c r="H2214" i="24"/>
  <c r="I2214" i="24"/>
  <c r="H2216" i="24"/>
  <c r="I2216" i="24"/>
  <c r="H2217" i="24"/>
  <c r="I2217" i="24"/>
  <c r="H2219" i="24"/>
  <c r="I2219" i="24"/>
  <c r="H2220" i="24"/>
  <c r="I2220" i="24"/>
  <c r="H2221" i="24"/>
  <c r="I2221" i="24"/>
  <c r="H2222" i="24"/>
  <c r="I2222" i="24"/>
  <c r="H2223" i="24"/>
  <c r="I2223" i="24"/>
  <c r="H2224" i="24"/>
  <c r="I2224" i="24"/>
  <c r="H2225" i="24"/>
  <c r="I2225" i="24"/>
  <c r="H2226" i="24"/>
  <c r="I2226" i="24"/>
  <c r="H2227" i="24"/>
  <c r="I2227" i="24"/>
  <c r="H2228" i="24"/>
  <c r="I2228" i="24"/>
  <c r="H2229" i="24"/>
  <c r="I2229" i="24"/>
  <c r="H2230" i="24"/>
  <c r="I2230" i="24"/>
  <c r="H2231" i="24"/>
  <c r="I2231" i="24"/>
  <c r="H2232" i="24"/>
  <c r="I2232" i="24"/>
  <c r="H2233" i="24"/>
  <c r="I2233" i="24"/>
  <c r="H2234" i="24"/>
  <c r="I2234" i="24"/>
  <c r="H2235" i="24"/>
  <c r="I2235" i="24"/>
  <c r="H2236" i="24"/>
  <c r="I2236" i="24"/>
  <c r="H2237" i="24"/>
  <c r="I2237" i="24"/>
  <c r="H2238" i="24"/>
  <c r="I2238" i="24"/>
  <c r="H2239" i="24"/>
  <c r="I2239" i="24"/>
  <c r="H2240" i="24"/>
  <c r="I2240" i="24"/>
  <c r="H2241" i="24"/>
  <c r="I2241" i="24"/>
  <c r="H2242" i="24"/>
  <c r="I2242" i="24"/>
  <c r="H2243" i="24"/>
  <c r="I2243" i="24"/>
  <c r="H2244" i="24"/>
  <c r="I2244" i="24"/>
  <c r="H2245" i="24"/>
  <c r="I2245" i="24"/>
  <c r="H2246" i="24"/>
  <c r="I2246" i="24"/>
  <c r="H2247" i="24"/>
  <c r="I2247" i="24"/>
  <c r="H2248" i="24"/>
  <c r="I2248" i="24"/>
  <c r="H2249" i="24"/>
  <c r="I2249" i="24"/>
  <c r="H2250" i="24"/>
  <c r="I2250" i="24"/>
  <c r="H2251" i="24"/>
  <c r="I2251" i="24"/>
  <c r="H2252" i="24"/>
  <c r="I2252" i="24"/>
  <c r="H2253" i="24"/>
  <c r="I2253" i="24"/>
  <c r="H2254" i="24"/>
  <c r="I2254" i="24"/>
  <c r="H2255" i="24"/>
  <c r="I2255" i="24"/>
  <c r="H2256" i="24"/>
  <c r="I2256" i="24"/>
  <c r="H2257" i="24"/>
  <c r="I2257" i="24"/>
  <c r="H2258" i="24"/>
  <c r="I2258" i="24"/>
  <c r="H2259" i="24"/>
  <c r="I2259" i="24"/>
  <c r="H2260" i="24"/>
  <c r="I2260" i="24"/>
  <c r="H2261" i="24"/>
  <c r="I2261" i="24"/>
  <c r="H2262" i="24"/>
  <c r="I2262" i="24"/>
  <c r="H2263" i="24"/>
  <c r="I2263" i="24"/>
  <c r="H2264" i="24"/>
  <c r="I2264" i="24"/>
  <c r="H2265" i="24"/>
  <c r="I2265" i="24"/>
  <c r="H2266" i="24"/>
  <c r="I2266" i="24"/>
  <c r="H2267" i="24"/>
  <c r="I2267" i="24"/>
  <c r="H2268" i="24"/>
  <c r="I2268" i="24"/>
  <c r="H2269" i="24"/>
  <c r="I2269" i="24"/>
  <c r="H2270" i="24"/>
  <c r="I2270" i="24"/>
  <c r="H2271" i="24"/>
  <c r="I2271" i="24"/>
  <c r="H2272" i="24"/>
  <c r="I2272" i="24"/>
  <c r="H2273" i="24"/>
  <c r="I2273" i="24"/>
  <c r="H2274" i="24"/>
  <c r="I2274" i="24"/>
  <c r="H2275" i="24"/>
  <c r="I2275" i="24"/>
  <c r="H2276" i="24"/>
  <c r="I2276" i="24"/>
  <c r="H2277" i="24"/>
  <c r="I2277" i="24"/>
  <c r="H2278" i="24"/>
  <c r="I2278" i="24"/>
  <c r="H2279" i="24"/>
  <c r="I2279" i="24"/>
  <c r="H2280" i="24"/>
  <c r="I2280" i="24"/>
  <c r="H2281" i="24"/>
  <c r="I2281" i="24"/>
  <c r="H2282" i="24"/>
  <c r="I2282" i="24"/>
  <c r="H2283" i="24"/>
  <c r="I2283" i="24"/>
  <c r="H2284" i="24"/>
  <c r="I2284" i="24"/>
  <c r="H2285" i="24"/>
  <c r="I2285" i="24"/>
  <c r="H2286" i="24"/>
  <c r="I2286" i="24"/>
  <c r="H2287" i="24"/>
  <c r="I2287" i="24"/>
  <c r="H2288" i="24"/>
  <c r="I2288" i="24"/>
  <c r="H2289" i="24"/>
  <c r="I2289" i="24"/>
  <c r="H2290" i="24"/>
  <c r="I2290" i="24"/>
  <c r="H2291" i="24"/>
  <c r="I2291" i="24"/>
  <c r="H2292" i="24"/>
  <c r="I2292" i="24"/>
  <c r="H2293" i="24"/>
  <c r="I2293" i="24"/>
  <c r="H2294" i="24"/>
  <c r="I2294" i="24"/>
  <c r="H2295" i="24"/>
  <c r="I2295" i="24"/>
  <c r="H2296" i="24"/>
  <c r="I2296" i="24"/>
  <c r="H2297" i="24"/>
  <c r="I2297" i="24"/>
  <c r="H2298" i="24"/>
  <c r="I2298" i="24"/>
  <c r="H2299" i="24"/>
  <c r="I2299" i="24"/>
  <c r="H2300" i="24"/>
  <c r="I2300" i="24"/>
  <c r="H2301" i="24"/>
  <c r="I2301" i="24"/>
  <c r="H2302" i="24"/>
  <c r="I2302" i="24"/>
  <c r="H2303" i="24"/>
  <c r="I2303" i="24"/>
  <c r="H2304" i="24"/>
  <c r="I2304" i="24"/>
  <c r="H2305" i="24"/>
  <c r="I2305" i="24"/>
  <c r="H2306" i="24"/>
  <c r="I2306" i="24"/>
  <c r="H2307" i="24"/>
  <c r="I2307" i="24"/>
  <c r="H2308" i="24"/>
  <c r="I2308" i="24"/>
  <c r="H2309" i="24"/>
  <c r="I2309" i="24"/>
  <c r="H2310" i="24"/>
  <c r="I2310" i="24"/>
  <c r="H2311" i="24"/>
  <c r="I2311" i="24"/>
  <c r="H2312" i="24"/>
  <c r="I2312" i="24"/>
  <c r="H2313" i="24"/>
  <c r="I2313" i="24"/>
  <c r="H2314" i="24"/>
  <c r="I2314" i="24"/>
  <c r="H2315" i="24"/>
  <c r="I2315" i="24"/>
  <c r="H2316" i="24"/>
  <c r="I2316" i="24"/>
  <c r="H2317" i="24"/>
  <c r="I2317" i="24"/>
  <c r="H2318" i="24"/>
  <c r="I2318" i="24"/>
  <c r="H2319" i="24"/>
  <c r="I2319" i="24"/>
  <c r="H2321" i="24"/>
  <c r="I2321" i="24"/>
  <c r="I2322" i="24"/>
  <c r="H2323" i="24"/>
  <c r="I2323" i="24"/>
  <c r="H2324" i="24"/>
  <c r="I2324" i="24"/>
  <c r="I1913" i="24"/>
  <c r="I1817" i="24"/>
  <c r="I1895" i="24"/>
  <c r="I1807" i="24"/>
  <c r="AD41" i="12"/>
  <c r="BO41" i="12"/>
  <c r="AD36" i="12"/>
  <c r="H384" i="24"/>
  <c r="H382" i="24"/>
  <c r="AD29" i="12"/>
  <c r="BO29" i="12" s="1"/>
  <c r="AD17" i="12"/>
  <c r="AD18" i="12"/>
  <c r="AX50" i="12"/>
  <c r="CC50" i="12" s="1"/>
  <c r="AD37" i="12"/>
  <c r="AD39" i="12"/>
  <c r="BZ39" i="12" s="1"/>
  <c r="CD39" i="12" s="1"/>
  <c r="BS39" i="12"/>
  <c r="AD50" i="12"/>
  <c r="AD22" i="12"/>
  <c r="AD25" i="12"/>
  <c r="AD19" i="12"/>
  <c r="AD16" i="12"/>
  <c r="BO16" i="12" s="1"/>
  <c r="AD42" i="12"/>
  <c r="AD30" i="12"/>
  <c r="AD40" i="12"/>
  <c r="AD33" i="12"/>
  <c r="H481" i="24"/>
  <c r="AD31" i="12"/>
  <c r="AD27" i="12"/>
  <c r="H480" i="24"/>
  <c r="AX45" i="12"/>
  <c r="CC45" i="12" s="1"/>
  <c r="AX46" i="12"/>
  <c r="AD49" i="12"/>
  <c r="AX51" i="12"/>
  <c r="AX52" i="12"/>
  <c r="CB52" i="12" s="1"/>
  <c r="AX53" i="12"/>
  <c r="CC53" i="12" s="1"/>
  <c r="AD52" i="12"/>
  <c r="BS52" i="12" s="1"/>
  <c r="AD53" i="12"/>
  <c r="AD21" i="12"/>
  <c r="C44" i="12"/>
  <c r="C58" i="12"/>
  <c r="C77" i="12" s="1"/>
  <c r="C81" i="12" s="1"/>
  <c r="C84" i="12" s="1"/>
  <c r="BU48" i="12"/>
  <c r="BU47" i="12"/>
  <c r="BU18" i="12"/>
  <c r="AD34" i="12"/>
  <c r="BH34" i="12"/>
  <c r="E27" i="20"/>
  <c r="BP51" i="12"/>
  <c r="X20" i="12"/>
  <c r="AD24" i="12"/>
  <c r="H2322" i="24"/>
  <c r="I1415" i="24"/>
  <c r="AD45" i="12"/>
  <c r="U44" i="1"/>
  <c r="AD51" i="12"/>
  <c r="H325" i="24"/>
  <c r="H603" i="24"/>
  <c r="H613" i="24"/>
  <c r="H1370" i="24"/>
  <c r="I1377" i="24"/>
  <c r="I1537" i="24"/>
  <c r="I1567" i="24"/>
  <c r="I1958" i="24"/>
  <c r="H1964" i="24"/>
  <c r="H513" i="24"/>
  <c r="I926" i="24"/>
  <c r="I1955" i="24"/>
  <c r="I517" i="24"/>
  <c r="I701" i="24"/>
  <c r="I1964" i="24"/>
  <c r="E26" i="20"/>
  <c r="D26" i="20"/>
  <c r="C26" i="20"/>
  <c r="AS58" i="12"/>
  <c r="T254" i="1"/>
  <c r="AD54" i="12"/>
  <c r="AD55" i="12"/>
  <c r="AD56" i="12"/>
  <c r="BO56" i="12" s="1"/>
  <c r="AD57" i="12"/>
  <c r="AX54" i="12"/>
  <c r="BT54" i="12" s="1"/>
  <c r="AX55" i="12"/>
  <c r="AX56" i="12"/>
  <c r="AX57" i="12"/>
  <c r="S58" i="12"/>
  <c r="S77" i="12" s="1"/>
  <c r="S81" i="12" s="1"/>
  <c r="T58" i="12"/>
  <c r="U58" i="12"/>
  <c r="R58" i="12"/>
  <c r="BQ51" i="12"/>
  <c r="BU51" i="12"/>
  <c r="BP52" i="12"/>
  <c r="BQ52" i="12"/>
  <c r="BU52" i="12"/>
  <c r="BP53" i="12"/>
  <c r="BQ53" i="12"/>
  <c r="BU53" i="12"/>
  <c r="BP54" i="12"/>
  <c r="BQ54" i="12"/>
  <c r="BU54" i="12"/>
  <c r="BP55" i="12"/>
  <c r="BP45" i="12"/>
  <c r="BP46" i="12"/>
  <c r="BP49" i="12"/>
  <c r="BP50" i="12"/>
  <c r="BQ55" i="12"/>
  <c r="BU55" i="12"/>
  <c r="BP56" i="12"/>
  <c r="BQ56" i="12"/>
  <c r="BU56" i="12"/>
  <c r="BP57" i="12"/>
  <c r="BQ57" i="12"/>
  <c r="BU57" i="12"/>
  <c r="AD32" i="12"/>
  <c r="BO32" i="12" s="1"/>
  <c r="AL58" i="12"/>
  <c r="AX69" i="12"/>
  <c r="AX76" i="12"/>
  <c r="CA38" i="12"/>
  <c r="CB38" i="12" s="1"/>
  <c r="CA68" i="12"/>
  <c r="CA69" i="12"/>
  <c r="CB69" i="12" s="1"/>
  <c r="BO69" i="12"/>
  <c r="BX72" i="12"/>
  <c r="BY72" i="12"/>
  <c r="BX70" i="12"/>
  <c r="BY70" i="12" s="1"/>
  <c r="BX66" i="12"/>
  <c r="BY66" i="12"/>
  <c r="BX62" i="12"/>
  <c r="BY62" i="12" s="1"/>
  <c r="BX76" i="12"/>
  <c r="BY76" i="12"/>
  <c r="AX71" i="12"/>
  <c r="BO71" i="12" s="1"/>
  <c r="AX72" i="12"/>
  <c r="AX73" i="12"/>
  <c r="AX74" i="12"/>
  <c r="AX75" i="12"/>
  <c r="BX18" i="12"/>
  <c r="BY18" i="12" s="1"/>
  <c r="BX24" i="12"/>
  <c r="BY24" i="12"/>
  <c r="BX26" i="12"/>
  <c r="BY78" i="12"/>
  <c r="BX79" i="12"/>
  <c r="AX59" i="12"/>
  <c r="CC59" i="12" s="1"/>
  <c r="CB78" i="12"/>
  <c r="BZ60" i="12"/>
  <c r="BZ61" i="12"/>
  <c r="BZ62" i="12"/>
  <c r="BZ63" i="12"/>
  <c r="BZ64" i="12"/>
  <c r="BZ65" i="12"/>
  <c r="BZ66" i="12"/>
  <c r="BZ68" i="12"/>
  <c r="BZ69" i="12"/>
  <c r="BZ70" i="12"/>
  <c r="BZ71" i="12"/>
  <c r="BZ72" i="12"/>
  <c r="BZ73" i="12"/>
  <c r="BZ74" i="12"/>
  <c r="BZ75" i="12"/>
  <c r="BZ76" i="12"/>
  <c r="BZ59" i="12"/>
  <c r="AX68" i="12"/>
  <c r="F96" i="24"/>
  <c r="F265" i="24"/>
  <c r="F308" i="24"/>
  <c r="F449" i="24"/>
  <c r="F511" i="24"/>
  <c r="F555" i="24"/>
  <c r="F596" i="24"/>
  <c r="F650" i="24"/>
  <c r="F700" i="24"/>
  <c r="F739" i="24"/>
  <c r="F817" i="24"/>
  <c r="F918" i="24"/>
  <c r="F986" i="24"/>
  <c r="F1086" i="24"/>
  <c r="F1208" i="24"/>
  <c r="F1280" i="24"/>
  <c r="F1359" i="24"/>
  <c r="F1408" i="24"/>
  <c r="F1533" i="24"/>
  <c r="F1649" i="24"/>
  <c r="F1743" i="24"/>
  <c r="F1793" i="24"/>
  <c r="F1874" i="24"/>
  <c r="F1953" i="24"/>
  <c r="F2059" i="24"/>
  <c r="F2131" i="24"/>
  <c r="G96" i="24"/>
  <c r="G265" i="24"/>
  <c r="G308" i="24"/>
  <c r="G449" i="24"/>
  <c r="G511" i="24"/>
  <c r="G555" i="24"/>
  <c r="G596" i="24"/>
  <c r="G650" i="24"/>
  <c r="G700" i="24"/>
  <c r="G739" i="24"/>
  <c r="G817" i="24"/>
  <c r="G918" i="24"/>
  <c r="G986" i="24"/>
  <c r="G1086" i="24"/>
  <c r="G1208" i="24"/>
  <c r="G1280" i="24"/>
  <c r="G1359" i="24"/>
  <c r="G1408" i="24"/>
  <c r="G1533" i="24"/>
  <c r="G1649" i="24"/>
  <c r="G1743" i="24"/>
  <c r="G1793" i="24"/>
  <c r="G1874" i="24"/>
  <c r="G1953" i="24"/>
  <c r="G2059" i="24"/>
  <c r="G2131" i="24"/>
  <c r="BP69" i="12"/>
  <c r="BQ69" i="12"/>
  <c r="BV69" i="12"/>
  <c r="BS69" i="12"/>
  <c r="BU69" i="12"/>
  <c r="BT69" i="12"/>
  <c r="BP70" i="12"/>
  <c r="BQ70" i="12"/>
  <c r="BS70" i="12"/>
  <c r="BU70" i="12"/>
  <c r="BP71" i="12"/>
  <c r="BQ71" i="12"/>
  <c r="BS71" i="12"/>
  <c r="BU71" i="12"/>
  <c r="BV71" i="12" s="1"/>
  <c r="BP72" i="12"/>
  <c r="BQ72" i="12"/>
  <c r="BS72" i="12"/>
  <c r="BU72" i="12"/>
  <c r="BV72" i="12" s="1"/>
  <c r="BP73" i="12"/>
  <c r="BQ73" i="12"/>
  <c r="BS73" i="12"/>
  <c r="BU73" i="12"/>
  <c r="BP74" i="12"/>
  <c r="BQ74" i="12"/>
  <c r="BS74" i="12"/>
  <c r="BU74" i="12"/>
  <c r="BP75" i="12"/>
  <c r="BQ75" i="12"/>
  <c r="BS75" i="12"/>
  <c r="BU75" i="12"/>
  <c r="BP76" i="12"/>
  <c r="BQ76" i="12"/>
  <c r="BS76" i="12"/>
  <c r="BU76" i="12"/>
  <c r="CF45" i="12"/>
  <c r="CF46" i="12"/>
  <c r="CF49" i="12"/>
  <c r="CF50" i="12"/>
  <c r="CF51" i="12"/>
  <c r="CF52" i="12"/>
  <c r="CF53" i="12"/>
  <c r="CF54" i="12"/>
  <c r="CF55" i="12"/>
  <c r="CF56" i="12"/>
  <c r="CF57" i="12"/>
  <c r="BJ58" i="12"/>
  <c r="BI58" i="12"/>
  <c r="BH58" i="12"/>
  <c r="CF59" i="12"/>
  <c r="CF60" i="12"/>
  <c r="CF61" i="12"/>
  <c r="CF62" i="12"/>
  <c r="CF63" i="12"/>
  <c r="CF64" i="12"/>
  <c r="CF65" i="12"/>
  <c r="CF66" i="12"/>
  <c r="CF67" i="12"/>
  <c r="CF68" i="12"/>
  <c r="CF69" i="12"/>
  <c r="CF70" i="12"/>
  <c r="CF71" i="12"/>
  <c r="CF72" i="12"/>
  <c r="CF73" i="12"/>
  <c r="CF74" i="12"/>
  <c r="CF75" i="12"/>
  <c r="CF76" i="12"/>
  <c r="CF78" i="12"/>
  <c r="CF79" i="12"/>
  <c r="CF80" i="12"/>
  <c r="D58" i="12"/>
  <c r="E58" i="12"/>
  <c r="F58" i="12"/>
  <c r="G58" i="12"/>
  <c r="H58" i="12"/>
  <c r="I58" i="12"/>
  <c r="J58" i="12"/>
  <c r="K58" i="12"/>
  <c r="L58" i="12"/>
  <c r="L77" i="12" s="1"/>
  <c r="L81" i="12" s="1"/>
  <c r="M58" i="12"/>
  <c r="M77" i="12"/>
  <c r="M81" i="12" s="1"/>
  <c r="M84" i="12" s="1"/>
  <c r="N58" i="12"/>
  <c r="N77" i="12"/>
  <c r="N81" i="12" s="1"/>
  <c r="N84" i="12" s="1"/>
  <c r="P58" i="12"/>
  <c r="Q58" i="12"/>
  <c r="Z58" i="12"/>
  <c r="AA58" i="12"/>
  <c r="AA44" i="12"/>
  <c r="AB58" i="12"/>
  <c r="AC58" i="12"/>
  <c r="AC77" i="12" s="1"/>
  <c r="AF58" i="12"/>
  <c r="AG58" i="12"/>
  <c r="AH58" i="12"/>
  <c r="AI58" i="12"/>
  <c r="AK58" i="12"/>
  <c r="AM58" i="12"/>
  <c r="AN58" i="12"/>
  <c r="AO58" i="12"/>
  <c r="AO77" i="12" s="1"/>
  <c r="AO81" i="12" s="1"/>
  <c r="AO85" i="12" s="1"/>
  <c r="AP58" i="12"/>
  <c r="AQ58" i="12"/>
  <c r="AR58" i="12"/>
  <c r="AT58" i="12"/>
  <c r="AU58" i="12"/>
  <c r="AV58" i="12"/>
  <c r="AZ58" i="12"/>
  <c r="AZ77" i="12" s="1"/>
  <c r="AZ81" i="12" s="1"/>
  <c r="AZ84" i="12" s="1"/>
  <c r="AZ20" i="12"/>
  <c r="BB58" i="12"/>
  <c r="BC58" i="12"/>
  <c r="BD58" i="12"/>
  <c r="BE58" i="12"/>
  <c r="BE77" i="12" s="1"/>
  <c r="BF58" i="12"/>
  <c r="BG58" i="12"/>
  <c r="BK58" i="12"/>
  <c r="BL58" i="12"/>
  <c r="BM58" i="12"/>
  <c r="BN58" i="12"/>
  <c r="BR58" i="12"/>
  <c r="BQ38" i="12"/>
  <c r="BQ26" i="12"/>
  <c r="BQ35" i="12"/>
  <c r="BQ49" i="12"/>
  <c r="BQ46" i="12"/>
  <c r="BW58" i="12"/>
  <c r="BW77" i="12"/>
  <c r="BW81" i="12" s="1"/>
  <c r="CE77" i="12"/>
  <c r="BC44" i="12"/>
  <c r="AL44" i="12"/>
  <c r="AL77" i="12" s="1"/>
  <c r="AL81" i="12" s="1"/>
  <c r="AL20" i="12"/>
  <c r="AM44" i="12"/>
  <c r="AM77" i="12" s="1"/>
  <c r="AM81" i="12"/>
  <c r="AM84" i="12"/>
  <c r="AM20" i="12"/>
  <c r="AU44" i="12"/>
  <c r="AU20" i="12"/>
  <c r="AU77" i="12" s="1"/>
  <c r="AU81" i="12" s="1"/>
  <c r="BB44" i="12"/>
  <c r="BB77" i="12" s="1"/>
  <c r="BB81" i="12" s="1"/>
  <c r="BB84" i="12" s="1"/>
  <c r="BB20" i="12"/>
  <c r="AK44" i="12"/>
  <c r="AK20" i="12"/>
  <c r="AK77" i="12"/>
  <c r="AK81" i="12"/>
  <c r="BH25" i="12"/>
  <c r="CF25" i="12" s="1"/>
  <c r="AX25" i="12"/>
  <c r="BH22" i="12"/>
  <c r="BH23" i="12"/>
  <c r="BH24" i="12"/>
  <c r="CF24" i="12"/>
  <c r="BH26" i="12"/>
  <c r="BH27" i="12"/>
  <c r="BH33" i="12"/>
  <c r="AX33" i="12"/>
  <c r="BH37" i="12"/>
  <c r="AX37" i="12" s="1"/>
  <c r="CF39" i="12"/>
  <c r="BH40" i="12"/>
  <c r="BH41" i="12"/>
  <c r="CF41" i="12" s="1"/>
  <c r="BH42" i="12"/>
  <c r="CF42" i="12"/>
  <c r="BH43" i="12"/>
  <c r="BH21" i="12"/>
  <c r="AX21" i="12"/>
  <c r="AX60" i="12"/>
  <c r="BO60" i="12" s="1"/>
  <c r="AX61" i="12"/>
  <c r="AX63" i="12"/>
  <c r="BO63" i="12"/>
  <c r="BT63" i="12"/>
  <c r="AX64" i="12"/>
  <c r="AX65" i="12"/>
  <c r="CC65" i="12"/>
  <c r="BO65" i="12"/>
  <c r="AX66" i="12"/>
  <c r="AX67" i="12"/>
  <c r="CC67" i="12"/>
  <c r="BH15" i="12"/>
  <c r="CF17" i="12"/>
  <c r="BH19" i="12"/>
  <c r="AX19" i="12" s="1"/>
  <c r="BT19" i="12"/>
  <c r="AX79" i="12"/>
  <c r="BO79" i="12" s="1"/>
  <c r="AD67" i="12"/>
  <c r="AD80" i="12"/>
  <c r="BQ16" i="12"/>
  <c r="BQ17" i="12"/>
  <c r="BQ18" i="12"/>
  <c r="BQ19" i="12"/>
  <c r="AT20" i="12"/>
  <c r="AV20" i="12"/>
  <c r="AW20" i="12"/>
  <c r="BQ21" i="12"/>
  <c r="BQ22" i="12"/>
  <c r="BQ23" i="12"/>
  <c r="BQ24" i="12"/>
  <c r="BQ25" i="12"/>
  <c r="BQ27" i="12"/>
  <c r="BQ28" i="12"/>
  <c r="BQ29" i="12"/>
  <c r="BQ30" i="12"/>
  <c r="BQ31" i="12"/>
  <c r="BQ32" i="12"/>
  <c r="BQ33" i="12"/>
  <c r="BQ34" i="12"/>
  <c r="BQ36" i="12"/>
  <c r="BQ37" i="12"/>
  <c r="BQ39" i="12"/>
  <c r="BQ40" i="12"/>
  <c r="BQ41" i="12"/>
  <c r="BQ42" i="12"/>
  <c r="BQ43" i="12"/>
  <c r="AT44" i="12"/>
  <c r="AV44" i="12"/>
  <c r="BQ44" i="12"/>
  <c r="BQ45" i="12"/>
  <c r="BQ50" i="12"/>
  <c r="BQ59" i="12"/>
  <c r="BQ60" i="12"/>
  <c r="BQ61" i="12"/>
  <c r="BQ62" i="12"/>
  <c r="BV62" i="12" s="1"/>
  <c r="BQ63" i="12"/>
  <c r="BQ64" i="12"/>
  <c r="BQ65" i="12"/>
  <c r="BQ66" i="12"/>
  <c r="BV66" i="12" s="1"/>
  <c r="BQ67" i="12"/>
  <c r="BQ68" i="12"/>
  <c r="BQ78" i="12"/>
  <c r="BV78" i="12" s="1"/>
  <c r="BQ79" i="12"/>
  <c r="BQ80" i="12"/>
  <c r="BQ15" i="12"/>
  <c r="BU15" i="12"/>
  <c r="BP15" i="12"/>
  <c r="BU45" i="12"/>
  <c r="BU46" i="12"/>
  <c r="BU49" i="12"/>
  <c r="BU50" i="12"/>
  <c r="BV50" i="12" s="1"/>
  <c r="BT50" i="12"/>
  <c r="BU40" i="12"/>
  <c r="BP40" i="12"/>
  <c r="BP39" i="12"/>
  <c r="BP38" i="12"/>
  <c r="BP33" i="12"/>
  <c r="BP19" i="12"/>
  <c r="J18" i="15"/>
  <c r="AS44" i="12"/>
  <c r="AS20" i="12"/>
  <c r="D44" i="12"/>
  <c r="D20" i="12"/>
  <c r="D77" i="12"/>
  <c r="D81" i="12"/>
  <c r="F44" i="12"/>
  <c r="F20" i="12"/>
  <c r="G44" i="12"/>
  <c r="G20" i="12"/>
  <c r="BU20" i="12" s="1"/>
  <c r="K44" i="12"/>
  <c r="K20" i="12"/>
  <c r="N44" i="12"/>
  <c r="N20" i="12"/>
  <c r="Z20" i="12"/>
  <c r="BP20" i="12" s="1"/>
  <c r="AO44" i="12"/>
  <c r="AO20" i="12"/>
  <c r="AB44" i="12"/>
  <c r="AB20" i="12"/>
  <c r="AB77" i="12" s="1"/>
  <c r="AB81" i="12" s="1"/>
  <c r="AB84" i="12" s="1"/>
  <c r="AC44" i="12"/>
  <c r="AC20" i="12"/>
  <c r="AC81" i="12"/>
  <c r="H44" i="12"/>
  <c r="H20" i="12"/>
  <c r="I44" i="12"/>
  <c r="I20" i="12"/>
  <c r="J44" i="12"/>
  <c r="J20" i="12"/>
  <c r="Q44" i="12"/>
  <c r="Q77" i="12"/>
  <c r="Q81" i="12" s="1"/>
  <c r="Q84" i="12" s="1"/>
  <c r="Q20" i="12"/>
  <c r="P44" i="12"/>
  <c r="P20" i="12"/>
  <c r="E44" i="12"/>
  <c r="E77" i="12" s="1"/>
  <c r="E81" i="12" s="1"/>
  <c r="E20" i="12"/>
  <c r="BU16" i="12"/>
  <c r="BU17" i="12"/>
  <c r="BU19" i="12"/>
  <c r="BU21" i="12"/>
  <c r="BU22" i="12"/>
  <c r="BU23" i="12"/>
  <c r="BU24" i="12"/>
  <c r="BU25" i="12"/>
  <c r="BU26" i="12"/>
  <c r="BU27" i="12"/>
  <c r="BP27" i="12"/>
  <c r="BU28" i="12"/>
  <c r="BU29" i="12"/>
  <c r="BP29" i="12"/>
  <c r="BU30" i="12"/>
  <c r="BU31" i="12"/>
  <c r="BU32" i="12"/>
  <c r="BU33" i="12"/>
  <c r="BU34" i="12"/>
  <c r="BU35" i="12"/>
  <c r="BU36" i="12"/>
  <c r="BU37" i="12"/>
  <c r="BP37" i="12"/>
  <c r="BU38" i="12"/>
  <c r="BU39" i="12"/>
  <c r="BU41" i="12"/>
  <c r="BU42" i="12"/>
  <c r="BU43" i="12"/>
  <c r="BU59" i="12"/>
  <c r="BU60" i="12"/>
  <c r="BU61" i="12"/>
  <c r="BU62" i="12"/>
  <c r="BU63" i="12"/>
  <c r="BU64" i="12"/>
  <c r="BU65" i="12"/>
  <c r="BU66" i="12"/>
  <c r="BU67" i="12"/>
  <c r="BU68" i="12"/>
  <c r="BU78" i="12"/>
  <c r="BS78" i="12"/>
  <c r="BU79" i="12"/>
  <c r="BU80" i="12"/>
  <c r="AN44" i="12"/>
  <c r="AN20" i="12"/>
  <c r="AN77" i="12" s="1"/>
  <c r="AN81" i="12" s="1"/>
  <c r="AN84" i="12" s="1"/>
  <c r="AP44" i="12"/>
  <c r="AP20" i="12"/>
  <c r="AQ44" i="12"/>
  <c r="AQ20" i="12"/>
  <c r="AQ77" i="12" s="1"/>
  <c r="AQ81" i="12" s="1"/>
  <c r="AQ84" i="12" s="1"/>
  <c r="AR44" i="12"/>
  <c r="AR20" i="12"/>
  <c r="BS68" i="12"/>
  <c r="BP68" i="12"/>
  <c r="BP67" i="12"/>
  <c r="BV67" i="12" s="1"/>
  <c r="BS66" i="12"/>
  <c r="BP66" i="12"/>
  <c r="BS65" i="12"/>
  <c r="BV65" i="12" s="1"/>
  <c r="BP65" i="12"/>
  <c r="BS64" i="12"/>
  <c r="BP64" i="12"/>
  <c r="BS63" i="12"/>
  <c r="BV63" i="12" s="1"/>
  <c r="BP63" i="12"/>
  <c r="BS62" i="12"/>
  <c r="BP62" i="12"/>
  <c r="BS61" i="12"/>
  <c r="BP61" i="12"/>
  <c r="BT61" i="12"/>
  <c r="BS60" i="12"/>
  <c r="BP60" i="12"/>
  <c r="BS59" i="12"/>
  <c r="BP59" i="12"/>
  <c r="AH44" i="12"/>
  <c r="AH20" i="12"/>
  <c r="AI44" i="12"/>
  <c r="AI20" i="12"/>
  <c r="AI77" i="12"/>
  <c r="AI81" i="12" s="1"/>
  <c r="AI84" i="12" s="1"/>
  <c r="AF20" i="12"/>
  <c r="AG44" i="12"/>
  <c r="AG20" i="12"/>
  <c r="BD44" i="12"/>
  <c r="BD77" i="12"/>
  <c r="BD81" i="12" s="1"/>
  <c r="BD84" i="12" s="1"/>
  <c r="BD20" i="12"/>
  <c r="BE44" i="12"/>
  <c r="BE20" i="12"/>
  <c r="BF44" i="12"/>
  <c r="BF77" i="12" s="1"/>
  <c r="BF81" i="12" s="1"/>
  <c r="BF20" i="12"/>
  <c r="BG44" i="12"/>
  <c r="BG77" i="12" s="1"/>
  <c r="BG81" i="12"/>
  <c r="BG84" i="12"/>
  <c r="BG20" i="12"/>
  <c r="BI20" i="12"/>
  <c r="BI44" i="12"/>
  <c r="BI77" i="12"/>
  <c r="BI81" i="12" s="1"/>
  <c r="BI84" i="12" s="1"/>
  <c r="BJ44" i="12"/>
  <c r="BJ20" i="12"/>
  <c r="BK44" i="12"/>
  <c r="BK20" i="12"/>
  <c r="BK77" i="12" s="1"/>
  <c r="BK81" i="12" s="1"/>
  <c r="BL44" i="12"/>
  <c r="BL20" i="12"/>
  <c r="BM44" i="12"/>
  <c r="BM20" i="12"/>
  <c r="BM77" i="12" s="1"/>
  <c r="BM81" i="12" s="1"/>
  <c r="BN44" i="12"/>
  <c r="BN20" i="12"/>
  <c r="BR44" i="12"/>
  <c r="BR20" i="12"/>
  <c r="CC78" i="12"/>
  <c r="BZ78" i="12"/>
  <c r="BZ79" i="12"/>
  <c r="I8" i="24"/>
  <c r="U363" i="1"/>
  <c r="U342" i="1"/>
  <c r="U341" i="1"/>
  <c r="U321" i="1"/>
  <c r="U319" i="1"/>
  <c r="U318" i="1"/>
  <c r="U309" i="1"/>
  <c r="U307" i="1"/>
  <c r="U304" i="1"/>
  <c r="U302" i="1"/>
  <c r="U300" i="1"/>
  <c r="U278" i="1"/>
  <c r="U272" i="1"/>
  <c r="U250" i="1"/>
  <c r="U231" i="1"/>
  <c r="U229" i="1"/>
  <c r="U226" i="1"/>
  <c r="U225" i="1"/>
  <c r="U214" i="1"/>
  <c r="U218" i="1"/>
  <c r="U213" i="1"/>
  <c r="U208" i="1"/>
  <c r="U207" i="1"/>
  <c r="U202" i="1"/>
  <c r="U201" i="1"/>
  <c r="U195" i="1"/>
  <c r="U193" i="1"/>
  <c r="U192" i="1"/>
  <c r="U159" i="1"/>
  <c r="U150" i="1"/>
  <c r="U149" i="1"/>
  <c r="U152" i="1"/>
  <c r="U151" i="1"/>
  <c r="U146" i="1"/>
  <c r="U141" i="1"/>
  <c r="U137" i="1"/>
  <c r="U155" i="1"/>
  <c r="U135" i="1"/>
  <c r="U123" i="1"/>
  <c r="U118" i="1"/>
  <c r="U125" i="1"/>
  <c r="U115" i="1"/>
  <c r="U113" i="1"/>
  <c r="U112" i="1"/>
  <c r="U111" i="1"/>
  <c r="U110" i="1"/>
  <c r="U109" i="1"/>
  <c r="U108" i="1"/>
  <c r="U107" i="1"/>
  <c r="U105" i="1"/>
  <c r="U102" i="1"/>
  <c r="U98" i="1"/>
  <c r="U96" i="1"/>
  <c r="U90" i="1"/>
  <c r="U85" i="1"/>
  <c r="U89" i="1"/>
  <c r="U88" i="1"/>
  <c r="U94" i="1"/>
  <c r="U86" i="1"/>
  <c r="U95" i="1"/>
  <c r="U78" i="1"/>
  <c r="U81" i="1"/>
  <c r="U80" i="1"/>
  <c r="U77" i="1"/>
  <c r="U69" i="1"/>
  <c r="U73" i="1"/>
  <c r="U68" i="1"/>
  <c r="U71" i="1"/>
  <c r="U67" i="1"/>
  <c r="U66" i="1"/>
  <c r="U64" i="1"/>
  <c r="U60" i="1"/>
  <c r="U56" i="1"/>
  <c r="U49" i="1"/>
  <c r="U47" i="1"/>
  <c r="U45" i="1"/>
  <c r="U42" i="1"/>
  <c r="U41" i="1"/>
  <c r="U38" i="1"/>
  <c r="U37" i="1"/>
  <c r="U31" i="1"/>
  <c r="U29" i="1"/>
  <c r="U28" i="1"/>
  <c r="U22" i="1"/>
  <c r="U20" i="1"/>
  <c r="U16" i="1"/>
  <c r="U15" i="1"/>
  <c r="T342" i="1"/>
  <c r="T341" i="1"/>
  <c r="T321" i="1"/>
  <c r="T319" i="1"/>
  <c r="T318" i="1"/>
  <c r="T309" i="1"/>
  <c r="T307" i="1"/>
  <c r="T304" i="1"/>
  <c r="T302" i="1"/>
  <c r="T300" i="1"/>
  <c r="T294" i="1"/>
  <c r="T288" i="1"/>
  <c r="T278" i="1"/>
  <c r="T272" i="1"/>
  <c r="T250" i="1"/>
  <c r="T231" i="1"/>
  <c r="T229" i="1"/>
  <c r="T226" i="1"/>
  <c r="T225" i="1"/>
  <c r="T214" i="1"/>
  <c r="T218" i="1"/>
  <c r="T213" i="1"/>
  <c r="T210" i="1"/>
  <c r="T208" i="1"/>
  <c r="T207" i="1"/>
  <c r="T202" i="1"/>
  <c r="T201" i="1"/>
  <c r="T195" i="1"/>
  <c r="T193" i="1"/>
  <c r="T192" i="1"/>
  <c r="T159" i="1"/>
  <c r="T150" i="1"/>
  <c r="T149" i="1"/>
  <c r="T152" i="1"/>
  <c r="T151" i="1"/>
  <c r="T146" i="1"/>
  <c r="T145" i="1"/>
  <c r="T143" i="1"/>
  <c r="T141" i="1"/>
  <c r="T137" i="1"/>
  <c r="T155" i="1"/>
  <c r="T135" i="1"/>
  <c r="T126" i="1"/>
  <c r="T123" i="1"/>
  <c r="T118" i="1"/>
  <c r="T125" i="1"/>
  <c r="T115" i="1"/>
  <c r="T113" i="1"/>
  <c r="T112" i="1"/>
  <c r="T111" i="1"/>
  <c r="T110" i="1"/>
  <c r="T109" i="1"/>
  <c r="T108" i="1"/>
  <c r="T107" i="1"/>
  <c r="T106" i="1"/>
  <c r="T105" i="1"/>
  <c r="T102" i="1"/>
  <c r="T101" i="1"/>
  <c r="T98" i="1"/>
  <c r="T96" i="1"/>
  <c r="T90" i="1"/>
  <c r="T85" i="1"/>
  <c r="T89" i="1"/>
  <c r="T88" i="1"/>
  <c r="T94" i="1"/>
  <c r="T86" i="1"/>
  <c r="T95" i="1"/>
  <c r="T83" i="1"/>
  <c r="T78" i="1"/>
  <c r="T81" i="1"/>
  <c r="T80" i="1"/>
  <c r="T77" i="1"/>
  <c r="T72" i="1"/>
  <c r="T69" i="1"/>
  <c r="T73" i="1"/>
  <c r="T68" i="1"/>
  <c r="T71" i="1"/>
  <c r="T67" i="1"/>
  <c r="T66" i="1"/>
  <c r="T64" i="1"/>
  <c r="T60" i="1"/>
  <c r="T56" i="1"/>
  <c r="T49" i="1"/>
  <c r="T47" i="1"/>
  <c r="T45" i="1"/>
  <c r="T44" i="1"/>
  <c r="T43" i="1"/>
  <c r="T42" i="1"/>
  <c r="T41" i="1"/>
  <c r="T38" i="1"/>
  <c r="T37" i="1"/>
  <c r="T32" i="1"/>
  <c r="T31" i="1"/>
  <c r="T29" i="1"/>
  <c r="T28" i="1"/>
  <c r="T22" i="1"/>
  <c r="T20" i="1"/>
  <c r="T16" i="1"/>
  <c r="T15" i="1"/>
  <c r="F14" i="20"/>
  <c r="I25" i="14"/>
  <c r="I23" i="14" s="1"/>
  <c r="I22" i="14"/>
  <c r="F25" i="20"/>
  <c r="D11" i="20"/>
  <c r="D14" i="20"/>
  <c r="D10" i="20" s="1"/>
  <c r="E14" i="20"/>
  <c r="E10" i="20" s="1"/>
  <c r="D25" i="20"/>
  <c r="C25" i="20"/>
  <c r="E11" i="20"/>
  <c r="C12" i="20"/>
  <c r="C13" i="20"/>
  <c r="AA20" i="12"/>
  <c r="AA77" i="12" s="1"/>
  <c r="AA81" i="12" s="1"/>
  <c r="G13" i="14"/>
  <c r="J13" i="14"/>
  <c r="K13" i="14"/>
  <c r="K21" i="14"/>
  <c r="K27" i="14" s="1"/>
  <c r="F26" i="14"/>
  <c r="F21" i="14" s="1"/>
  <c r="G21" i="14"/>
  <c r="J21" i="14"/>
  <c r="F18" i="14"/>
  <c r="G18" i="14"/>
  <c r="I18" i="14"/>
  <c r="J18" i="14"/>
  <c r="K18" i="14"/>
  <c r="T281" i="1"/>
  <c r="T277" i="1"/>
  <c r="T270" i="1"/>
  <c r="T267" i="1"/>
  <c r="U233" i="1"/>
  <c r="U345" i="1"/>
  <c r="U320" i="1"/>
  <c r="U289" i="1"/>
  <c r="U283" i="1"/>
  <c r="U281" i="1"/>
  <c r="U277" i="1"/>
  <c r="U249" i="1"/>
  <c r="U221" i="1"/>
  <c r="U158" i="1"/>
  <c r="U128" i="1"/>
  <c r="U54" i="1"/>
  <c r="T363" i="1"/>
  <c r="T345" i="1"/>
  <c r="T320" i="1"/>
  <c r="T289" i="1"/>
  <c r="T283" i="1"/>
  <c r="T249" i="1"/>
  <c r="T233" i="1"/>
  <c r="T221" i="1"/>
  <c r="T158" i="1"/>
  <c r="T128" i="1"/>
  <c r="T54" i="1"/>
  <c r="H8" i="24"/>
  <c r="I17" i="14"/>
  <c r="T364" i="1"/>
  <c r="T17" i="1"/>
  <c r="T18" i="1"/>
  <c r="T21" i="1"/>
  <c r="T24" i="1"/>
  <c r="T34" i="1"/>
  <c r="T39" i="1"/>
  <c r="T46" i="1"/>
  <c r="T48" i="1"/>
  <c r="T50" i="1"/>
  <c r="T51" i="1"/>
  <c r="T52" i="1"/>
  <c r="T53" i="1"/>
  <c r="T57" i="1"/>
  <c r="T58" i="1"/>
  <c r="T74" i="1"/>
  <c r="T75" i="1"/>
  <c r="T84" i="1"/>
  <c r="T91" i="1"/>
  <c r="T92" i="1"/>
  <c r="T103" i="1"/>
  <c r="T104" i="1"/>
  <c r="T114" i="1"/>
  <c r="T116" i="1"/>
  <c r="T117" i="1"/>
  <c r="T119" i="1"/>
  <c r="T120" i="1"/>
  <c r="T121" i="1"/>
  <c r="T127" i="1"/>
  <c r="T129" i="1"/>
  <c r="T131" i="1"/>
  <c r="T133" i="1"/>
  <c r="T136" i="1"/>
  <c r="T138" i="1"/>
  <c r="T139" i="1"/>
  <c r="T147" i="1"/>
  <c r="T153" i="1"/>
  <c r="T154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9" i="1"/>
  <c r="T196" i="1"/>
  <c r="T197" i="1"/>
  <c r="T203" i="1"/>
  <c r="T204" i="1"/>
  <c r="T205" i="1"/>
  <c r="T206" i="1"/>
  <c r="T209" i="1"/>
  <c r="T212" i="1"/>
  <c r="T219" i="1"/>
  <c r="T220" i="1"/>
  <c r="T227" i="1"/>
  <c r="T230" i="1"/>
  <c r="T232" i="1"/>
  <c r="T234" i="1"/>
  <c r="T235" i="1"/>
  <c r="T236" i="1"/>
  <c r="T237" i="1"/>
  <c r="T238" i="1"/>
  <c r="T239" i="1"/>
  <c r="T246" i="1"/>
  <c r="T251" i="1"/>
  <c r="T252" i="1"/>
  <c r="T253" i="1"/>
  <c r="T256" i="1"/>
  <c r="T257" i="1"/>
  <c r="T258" i="1"/>
  <c r="T259" i="1"/>
  <c r="T260" i="1"/>
  <c r="T261" i="1"/>
  <c r="T262" i="1"/>
  <c r="T263" i="1"/>
  <c r="T264" i="1"/>
  <c r="T265" i="1"/>
  <c r="T266" i="1"/>
  <c r="T271" i="1"/>
  <c r="T274" i="1"/>
  <c r="T275" i="1"/>
  <c r="T279" i="1"/>
  <c r="T280" i="1"/>
  <c r="T282" i="1"/>
  <c r="T285" i="1"/>
  <c r="T286" i="1"/>
  <c r="T291" i="1"/>
  <c r="T292" i="1"/>
  <c r="T295" i="1"/>
  <c r="T297" i="1"/>
  <c r="T298" i="1"/>
  <c r="T301" i="1"/>
  <c r="T303" i="1"/>
  <c r="T308" i="1"/>
  <c r="T311" i="1"/>
  <c r="T312" i="1"/>
  <c r="T313" i="1"/>
  <c r="T314" i="1"/>
  <c r="T315" i="1"/>
  <c r="T316" i="1"/>
  <c r="T317" i="1"/>
  <c r="T322" i="1"/>
  <c r="T323" i="1"/>
  <c r="T324" i="1"/>
  <c r="T325" i="1"/>
  <c r="T326" i="1"/>
  <c r="T327" i="1"/>
  <c r="T328" i="1"/>
  <c r="T330" i="1"/>
  <c r="T331" i="1"/>
  <c r="T332" i="1"/>
  <c r="T333" i="1"/>
  <c r="T336" i="1"/>
  <c r="T337" i="1"/>
  <c r="T338" i="1"/>
  <c r="T347" i="1"/>
  <c r="T348" i="1"/>
  <c r="T349" i="1"/>
  <c r="T340" i="1"/>
  <c r="T351" i="1"/>
  <c r="T352" i="1"/>
  <c r="T353" i="1"/>
  <c r="T354" i="1"/>
  <c r="T355" i="1"/>
  <c r="T356" i="1"/>
  <c r="T357" i="1"/>
  <c r="T358" i="1"/>
  <c r="T359" i="1"/>
  <c r="T360" i="1"/>
  <c r="T361" i="1"/>
  <c r="CF27" i="12"/>
  <c r="CF31" i="12"/>
  <c r="CF35" i="12"/>
  <c r="F11" i="20"/>
  <c r="C19" i="20"/>
  <c r="D23" i="20"/>
  <c r="D22" i="20"/>
  <c r="C22" i="20" s="1"/>
  <c r="E23" i="20"/>
  <c r="E22" i="20"/>
  <c r="F22" i="20"/>
  <c r="F23" i="20"/>
  <c r="F21" i="20" s="1"/>
  <c r="M16" i="14"/>
  <c r="Q16" i="14"/>
  <c r="N17" i="14"/>
  <c r="N15" i="14" s="1"/>
  <c r="N14" i="14" s="1"/>
  <c r="I19" i="14"/>
  <c r="Q19" i="14"/>
  <c r="M19" i="14"/>
  <c r="N19" i="14"/>
  <c r="O19" i="14"/>
  <c r="I20" i="14"/>
  <c r="Q20" i="14" s="1"/>
  <c r="M20" i="14"/>
  <c r="N20" i="14"/>
  <c r="O20" i="14"/>
  <c r="M24" i="14"/>
  <c r="M23" i="14" s="1"/>
  <c r="M22" i="14" s="1"/>
  <c r="N25" i="14"/>
  <c r="H161" i="1"/>
  <c r="I161" i="1"/>
  <c r="L161" i="1"/>
  <c r="M161" i="1"/>
  <c r="N161" i="1"/>
  <c r="O161" i="1"/>
  <c r="P161" i="1"/>
  <c r="T161" i="1"/>
  <c r="M255" i="1"/>
  <c r="N255" i="1"/>
  <c r="P255" i="1"/>
  <c r="T255" i="1"/>
  <c r="T160" i="1"/>
  <c r="CF29" i="12"/>
  <c r="E25" i="20"/>
  <c r="C15" i="20"/>
  <c r="BP21" i="12"/>
  <c r="BP25" i="12"/>
  <c r="CF18" i="12"/>
  <c r="BP28" i="12"/>
  <c r="CF37" i="12"/>
  <c r="BP17" i="12"/>
  <c r="BP24" i="12"/>
  <c r="F26" i="20"/>
  <c r="F27" i="20"/>
  <c r="BZ67" i="12"/>
  <c r="BS67" i="12"/>
  <c r="U288" i="1"/>
  <c r="AX23" i="12"/>
  <c r="CF23" i="12"/>
  <c r="T211" i="1"/>
  <c r="U72" i="1"/>
  <c r="BZ56" i="12"/>
  <c r="CA65" i="12"/>
  <c r="CB65" i="12" s="1"/>
  <c r="T40" i="1"/>
  <c r="U40" i="1"/>
  <c r="T334" i="1"/>
  <c r="AX27" i="12"/>
  <c r="C16" i="20"/>
  <c r="C17" i="20"/>
  <c r="BP23" i="12"/>
  <c r="BP31" i="12"/>
  <c r="BP18" i="12"/>
  <c r="BP35" i="12"/>
  <c r="U270" i="1"/>
  <c r="U254" i="1"/>
  <c r="U334" i="1"/>
  <c r="BP22" i="12"/>
  <c r="BP26" i="12"/>
  <c r="BP30" i="12"/>
  <c r="BP34" i="12"/>
  <c r="U198" i="1"/>
  <c r="BP16" i="12"/>
  <c r="BP36" i="12"/>
  <c r="BP41" i="12"/>
  <c r="T242" i="1"/>
  <c r="AD46" i="12"/>
  <c r="U43" i="1"/>
  <c r="BT45" i="12"/>
  <c r="BS53" i="12"/>
  <c r="BS22" i="12"/>
  <c r="AD23" i="12"/>
  <c r="AD26" i="12"/>
  <c r="BS26" i="12"/>
  <c r="BS28" i="12"/>
  <c r="BS29" i="12"/>
  <c r="AD35" i="12"/>
  <c r="BS36" i="12"/>
  <c r="BS37" i="12"/>
  <c r="AD38" i="12"/>
  <c r="BS38" i="12"/>
  <c r="BO38" i="12"/>
  <c r="AD43" i="12"/>
  <c r="BS43" i="12"/>
  <c r="T344" i="1"/>
  <c r="Z44" i="12"/>
  <c r="BP43" i="12"/>
  <c r="D27" i="20"/>
  <c r="CF28" i="12"/>
  <c r="X58" i="12"/>
  <c r="U294" i="1"/>
  <c r="U242" i="1"/>
  <c r="T350" i="1"/>
  <c r="AY58" i="12"/>
  <c r="BZ37" i="12"/>
  <c r="AX22" i="12"/>
  <c r="AZ44" i="12"/>
  <c r="CC31" i="12"/>
  <c r="AY44" i="12"/>
  <c r="AY77" i="12" s="1"/>
  <c r="AY81" i="12" s="1"/>
  <c r="AY84" i="12" s="1"/>
  <c r="BS16" i="12"/>
  <c r="AE20" i="12"/>
  <c r="U32" i="1"/>
  <c r="BX80" i="12"/>
  <c r="BY80" i="12"/>
  <c r="AE44" i="12"/>
  <c r="AY20" i="12"/>
  <c r="BT27" i="12"/>
  <c r="T23" i="1"/>
  <c r="CF16" i="12"/>
  <c r="CF22" i="12"/>
  <c r="X44" i="12"/>
  <c r="X77" i="12" s="1"/>
  <c r="BP42" i="12"/>
  <c r="CA75" i="12"/>
  <c r="BZ26" i="12"/>
  <c r="AF44" i="12"/>
  <c r="AF77" i="12" s="1"/>
  <c r="AF81" i="12" s="1"/>
  <c r="BZ50" i="12"/>
  <c r="BZ48" i="12"/>
  <c r="U143" i="1"/>
  <c r="CC49" i="12"/>
  <c r="AE58" i="12"/>
  <c r="AE77" i="12" s="1"/>
  <c r="AE81" i="12" s="1"/>
  <c r="AE84" i="12" s="1"/>
  <c r="BT31" i="12"/>
  <c r="BX75" i="12"/>
  <c r="BY75" i="12" s="1"/>
  <c r="BX71" i="12"/>
  <c r="BY71" i="12"/>
  <c r="BY79" i="12"/>
  <c r="BX61" i="12"/>
  <c r="BY61" i="12" s="1"/>
  <c r="C20" i="12"/>
  <c r="T198" i="1"/>
  <c r="BP32" i="12"/>
  <c r="G27" i="14"/>
  <c r="CF30" i="12"/>
  <c r="AT77" i="12"/>
  <c r="AT81" i="12"/>
  <c r="CA74" i="12"/>
  <c r="CB74" i="12"/>
  <c r="CC64" i="12"/>
  <c r="I1675" i="24"/>
  <c r="H1675" i="24"/>
  <c r="I1375" i="24"/>
  <c r="H1375" i="24"/>
  <c r="H275" i="24"/>
  <c r="I275" i="24"/>
  <c r="I513" i="24"/>
  <c r="I660" i="24"/>
  <c r="H660" i="24"/>
  <c r="BZ21" i="12"/>
  <c r="CC69" i="12"/>
  <c r="BT56" i="12"/>
  <c r="CC56" i="12"/>
  <c r="I1954" i="24"/>
  <c r="H1954" i="24"/>
  <c r="I1389" i="24"/>
  <c r="I1416" i="24"/>
  <c r="I1370" i="24"/>
  <c r="H517" i="24"/>
  <c r="H1537" i="24"/>
  <c r="H1416" i="24"/>
  <c r="H926" i="24"/>
  <c r="I603" i="24"/>
  <c r="I480" i="24"/>
  <c r="I382" i="24"/>
  <c r="H1817" i="24"/>
  <c r="H1389" i="24"/>
  <c r="I481" i="24"/>
  <c r="H607" i="24"/>
  <c r="AX24" i="12"/>
  <c r="CC24" i="12" s="1"/>
  <c r="H1955" i="24"/>
  <c r="H1377" i="24"/>
  <c r="H701" i="24"/>
  <c r="I613" i="24"/>
  <c r="AC84" i="12"/>
  <c r="BT18" i="12"/>
  <c r="CF38" i="12"/>
  <c r="AX34" i="12"/>
  <c r="H986" i="24"/>
  <c r="BS33" i="12"/>
  <c r="BZ17" i="12"/>
  <c r="CF43" i="12"/>
  <c r="AX43" i="12"/>
  <c r="CC43" i="12"/>
  <c r="BT43" i="12"/>
  <c r="BV43" i="12" s="1"/>
  <c r="BZ16" i="12"/>
  <c r="H516" i="24"/>
  <c r="I511" i="24"/>
  <c r="CF21" i="12"/>
  <c r="BS40" i="12"/>
  <c r="CA43" i="12"/>
  <c r="CB43" i="12"/>
  <c r="BS32" i="12"/>
  <c r="BT28" i="12"/>
  <c r="X81" i="12"/>
  <c r="X84" i="12" s="1"/>
  <c r="BT39" i="12"/>
  <c r="BS23" i="12"/>
  <c r="CC63" i="12"/>
  <c r="I449" i="24"/>
  <c r="AX41" i="12"/>
  <c r="M13" i="14"/>
  <c r="CC79" i="12"/>
  <c r="CF32" i="12"/>
  <c r="BS54" i="12"/>
  <c r="I516" i="24"/>
  <c r="CF36" i="12"/>
  <c r="CC51" i="12"/>
  <c r="CC36" i="12"/>
  <c r="CD36" i="12" s="1"/>
  <c r="BT38" i="12"/>
  <c r="CC38" i="12"/>
  <c r="BT32" i="12"/>
  <c r="BT41" i="12"/>
  <c r="BT21" i="12"/>
  <c r="CC21" i="12"/>
  <c r="R172" i="1"/>
  <c r="R127" i="1"/>
  <c r="R298" i="1"/>
  <c r="R189" i="1"/>
  <c r="R180" i="1"/>
  <c r="R176" i="1"/>
  <c r="R169" i="1"/>
  <c r="R357" i="1"/>
  <c r="BO59" i="12"/>
  <c r="BT59" i="12"/>
  <c r="BV59" i="12" s="1"/>
  <c r="CA61" i="12"/>
  <c r="CB61" i="12" s="1"/>
  <c r="BT71" i="12"/>
  <c r="CC71" i="12"/>
  <c r="BO19" i="12"/>
  <c r="BS19" i="12"/>
  <c r="BZ19" i="12"/>
  <c r="BO18" i="12"/>
  <c r="BS15" i="12"/>
  <c r="I1793" i="24"/>
  <c r="I1408" i="24"/>
  <c r="CF58" i="12"/>
  <c r="BS41" i="12"/>
  <c r="BV41" i="12" s="1"/>
  <c r="BX56" i="12"/>
  <c r="BY56" i="12" s="1"/>
  <c r="AX40" i="12"/>
  <c r="CC40" i="12" s="1"/>
  <c r="CF40" i="12"/>
  <c r="BO68" i="12"/>
  <c r="BT68" i="12"/>
  <c r="BV68" i="12"/>
  <c r="CC68" i="12"/>
  <c r="BO76" i="12"/>
  <c r="CC76" i="12"/>
  <c r="BT76" i="12"/>
  <c r="BO62" i="12"/>
  <c r="CC62" i="12"/>
  <c r="CA60" i="12"/>
  <c r="CB60" i="12"/>
  <c r="BL77" i="12"/>
  <c r="BL81" i="12"/>
  <c r="BE81" i="12"/>
  <c r="BE84" i="12"/>
  <c r="BO70" i="12"/>
  <c r="BX73" i="12"/>
  <c r="BY73" i="12"/>
  <c r="CB68" i="12"/>
  <c r="BO74" i="12"/>
  <c r="BT74" i="12"/>
  <c r="BV74" i="12"/>
  <c r="CC74" i="12"/>
  <c r="I13" i="14"/>
  <c r="Q13" i="14"/>
  <c r="N13" i="14"/>
  <c r="F27" i="14"/>
  <c r="H2131" i="24"/>
  <c r="AX42" i="12"/>
  <c r="CC42" i="12" s="1"/>
  <c r="BX60" i="12"/>
  <c r="BY60" i="12" s="1"/>
  <c r="BZ34" i="12"/>
  <c r="BS34" i="12"/>
  <c r="BO39" i="12"/>
  <c r="BS18" i="12"/>
  <c r="CA67" i="12"/>
  <c r="CB67" i="12"/>
  <c r="H739" i="24"/>
  <c r="BO46" i="12"/>
  <c r="BS46" i="12"/>
  <c r="BV46" i="12" s="1"/>
  <c r="BO72" i="12"/>
  <c r="BT72" i="12"/>
  <c r="CC72" i="12"/>
  <c r="W84" i="12"/>
  <c r="BO23" i="12"/>
  <c r="BX65" i="12"/>
  <c r="BY65" i="12"/>
  <c r="BO45" i="12"/>
  <c r="O13" i="14"/>
  <c r="BT67" i="12"/>
  <c r="BO64" i="12"/>
  <c r="BV64" i="12" s="1"/>
  <c r="BT64" i="12"/>
  <c r="BT60" i="12"/>
  <c r="BV60" i="12"/>
  <c r="AX26" i="12"/>
  <c r="CF26" i="12"/>
  <c r="CA73" i="12"/>
  <c r="CB73" i="12"/>
  <c r="BS49" i="12"/>
  <c r="R272" i="1"/>
  <c r="BF84" i="12"/>
  <c r="BV29" i="12"/>
  <c r="BT46" i="12"/>
  <c r="BS24" i="12"/>
  <c r="CA19" i="12"/>
  <c r="CB19" i="12"/>
  <c r="CF19" i="12"/>
  <c r="C11" i="20"/>
  <c r="BX74" i="12"/>
  <c r="BY74" i="12" s="1"/>
  <c r="T77" i="12"/>
  <c r="T81" i="12"/>
  <c r="T84" i="12" s="1"/>
  <c r="BS21" i="12"/>
  <c r="BO47" i="12"/>
  <c r="BX29" i="12"/>
  <c r="BY29" i="12"/>
  <c r="R44" i="1"/>
  <c r="BO53" i="12"/>
  <c r="BO37" i="12"/>
  <c r="BV37" i="12" s="1"/>
  <c r="BO48" i="12"/>
  <c r="BO80" i="12"/>
  <c r="R340" i="1"/>
  <c r="R31" i="1"/>
  <c r="BO67" i="12"/>
  <c r="U77" i="12"/>
  <c r="U81" i="12"/>
  <c r="U84" i="12" s="1"/>
  <c r="Q24" i="14"/>
  <c r="BO28" i="12"/>
  <c r="BX68" i="12"/>
  <c r="BY68" i="12"/>
  <c r="CA76" i="12"/>
  <c r="CB76" i="12" s="1"/>
  <c r="CA21" i="12"/>
  <c r="CB21" i="12"/>
  <c r="BT26" i="12"/>
  <c r="CC26" i="12"/>
  <c r="CA53" i="12"/>
  <c r="CA59" i="12"/>
  <c r="CB59" i="12"/>
  <c r="CA66" i="12"/>
  <c r="CB66" i="12"/>
  <c r="CA52" i="12"/>
  <c r="CB53" i="12"/>
  <c r="CA16" i="12"/>
  <c r="BZ28" i="12"/>
  <c r="CD28" i="12" s="1"/>
  <c r="H1280" i="24"/>
  <c r="I2144" i="24"/>
  <c r="BZ47" i="12"/>
  <c r="BZ29" i="12"/>
  <c r="H2059" i="24"/>
  <c r="H2150" i="24"/>
  <c r="I1874" i="24"/>
  <c r="I596" i="24"/>
  <c r="I308" i="24"/>
  <c r="H1793" i="24"/>
  <c r="H265" i="24"/>
  <c r="H2215" i="24"/>
  <c r="I1086" i="24"/>
  <c r="I739" i="24"/>
  <c r="H817" i="24"/>
  <c r="CD26" i="12"/>
  <c r="BZ46" i="12"/>
  <c r="CD46" i="12"/>
  <c r="H2147" i="24"/>
  <c r="BZ53" i="12"/>
  <c r="I96" i="24"/>
  <c r="BZ23" i="12"/>
  <c r="H308" i="24"/>
  <c r="CC35" i="12"/>
  <c r="H2212" i="24"/>
  <c r="BZ31" i="12"/>
  <c r="CD31" i="12" s="1"/>
  <c r="H1086" i="24"/>
  <c r="BZ18" i="12"/>
  <c r="CD18" i="12" s="1"/>
  <c r="CC47" i="12"/>
  <c r="CC39" i="12"/>
  <c r="H2218" i="24"/>
  <c r="I265" i="24"/>
  <c r="BZ24" i="12"/>
  <c r="I2138" i="24"/>
  <c r="H2138" i="24"/>
  <c r="H1408" i="24"/>
  <c r="BZ27" i="12"/>
  <c r="CD27" i="12"/>
  <c r="CC27" i="12"/>
  <c r="H511" i="24"/>
  <c r="I650" i="24"/>
  <c r="BZ32" i="12"/>
  <c r="I2215" i="24"/>
  <c r="I2131" i="24"/>
  <c r="CA37" i="12"/>
  <c r="CB37" i="12"/>
  <c r="CA23" i="12"/>
  <c r="CB23" i="12"/>
  <c r="BX35" i="12"/>
  <c r="BX34" i="12"/>
  <c r="BY34" i="12"/>
  <c r="BX46" i="12"/>
  <c r="BY46" i="12"/>
  <c r="BX39" i="12"/>
  <c r="BY39" i="12"/>
  <c r="BX38" i="12"/>
  <c r="BY38" i="12"/>
  <c r="BX36" i="12"/>
  <c r="BY36" i="12"/>
  <c r="BX25" i="12"/>
  <c r="BY25" i="12"/>
  <c r="BX19" i="12"/>
  <c r="BY19" i="12"/>
  <c r="BX16" i="12"/>
  <c r="BY16" i="12"/>
  <c r="F24" i="20"/>
  <c r="F20" i="20"/>
  <c r="F28" i="20" s="1"/>
  <c r="C27" i="20"/>
  <c r="C14" i="20"/>
  <c r="C10" i="20" s="1"/>
  <c r="BC77" i="12"/>
  <c r="BC81" i="12" s="1"/>
  <c r="BC84" i="12" s="1"/>
  <c r="R307" i="1"/>
  <c r="CA31" i="12"/>
  <c r="CB31" i="12" s="1"/>
  <c r="BX54" i="12"/>
  <c r="BY54" i="12"/>
  <c r="BX52" i="12"/>
  <c r="BY52" i="12"/>
  <c r="BX53" i="12"/>
  <c r="BY53" i="12" s="1"/>
  <c r="BX55" i="12"/>
  <c r="BY55" i="12"/>
  <c r="CA47" i="12"/>
  <c r="CB47" i="12" s="1"/>
  <c r="CA22" i="12"/>
  <c r="CB22" i="12"/>
  <c r="CA28" i="12"/>
  <c r="CB28" i="12" s="1"/>
  <c r="AO84" i="12"/>
  <c r="BX22" i="12"/>
  <c r="BY22" i="12"/>
  <c r="BX59" i="12"/>
  <c r="BY59" i="12"/>
  <c r="BX45" i="12"/>
  <c r="BY45" i="12"/>
  <c r="CA51" i="12"/>
  <c r="CB51" i="12" s="1"/>
  <c r="CA25" i="12"/>
  <c r="BS51" i="12"/>
  <c r="CA71" i="12"/>
  <c r="CB71" i="12" s="1"/>
  <c r="BT37" i="12"/>
  <c r="CC37" i="12"/>
  <c r="CD37" i="12"/>
  <c r="CC73" i="12"/>
  <c r="BO73" i="12"/>
  <c r="BT73" i="12"/>
  <c r="BV73" i="12" s="1"/>
  <c r="BS25" i="12"/>
  <c r="BZ25" i="12"/>
  <c r="BO17" i="12"/>
  <c r="BS17" i="12"/>
  <c r="AD20" i="12"/>
  <c r="BZ20" i="12" s="1"/>
  <c r="R214" i="1"/>
  <c r="R219" i="1"/>
  <c r="R186" i="1"/>
  <c r="BO35" i="12"/>
  <c r="BT23" i="12"/>
  <c r="BO66" i="12"/>
  <c r="BT66" i="12"/>
  <c r="CC66" i="12"/>
  <c r="CC60" i="12"/>
  <c r="BZ57" i="12"/>
  <c r="BS57" i="12"/>
  <c r="BT62" i="12"/>
  <c r="T305" i="1"/>
  <c r="CA80" i="12"/>
  <c r="CB80" i="12"/>
  <c r="CC80" i="12"/>
  <c r="E1953" i="24"/>
  <c r="H1876" i="24"/>
  <c r="I1876" i="24"/>
  <c r="I700" i="24"/>
  <c r="H700" i="24"/>
  <c r="I147" i="22"/>
  <c r="J147" i="22"/>
  <c r="E24" i="20"/>
  <c r="E20" i="20"/>
  <c r="I77" i="12"/>
  <c r="I81" i="12" s="1"/>
  <c r="BX51" i="12"/>
  <c r="BY51" i="12"/>
  <c r="BX40" i="12"/>
  <c r="BY40" i="12"/>
  <c r="BX41" i="12"/>
  <c r="BY41" i="12"/>
  <c r="BZ41" i="12"/>
  <c r="D24" i="20"/>
  <c r="BT24" i="12"/>
  <c r="BX30" i="12"/>
  <c r="BY30" i="12"/>
  <c r="CD50" i="12"/>
  <c r="CF33" i="12"/>
  <c r="BQ58" i="12"/>
  <c r="AG77" i="12"/>
  <c r="AG81" i="12"/>
  <c r="AG84" i="12" s="1"/>
  <c r="F77" i="12"/>
  <c r="F81" i="12"/>
  <c r="BV76" i="12"/>
  <c r="J103" i="22"/>
  <c r="BS30" i="12"/>
  <c r="BZ30" i="12"/>
  <c r="I125" i="22"/>
  <c r="J125" i="22"/>
  <c r="BX64" i="12"/>
  <c r="BY64" i="12"/>
  <c r="BX67" i="12"/>
  <c r="BY67" i="12" s="1"/>
  <c r="BT55" i="12"/>
  <c r="CC55" i="12"/>
  <c r="V84" i="12"/>
  <c r="R354" i="1"/>
  <c r="R221" i="1"/>
  <c r="BZ80" i="12"/>
  <c r="BT75" i="12"/>
  <c r="BV75" i="12" s="1"/>
  <c r="BO75" i="12"/>
  <c r="BZ54" i="12"/>
  <c r="CC52" i="12"/>
  <c r="BT52" i="12"/>
  <c r="J36" i="22"/>
  <c r="R53" i="1"/>
  <c r="BX69" i="12"/>
  <c r="BY69" i="12" s="1"/>
  <c r="BX48" i="12"/>
  <c r="BY48" i="12" s="1"/>
  <c r="O18" i="14"/>
  <c r="BX32" i="12"/>
  <c r="BY32" i="12"/>
  <c r="CA55" i="12"/>
  <c r="CB55" i="12"/>
  <c r="BO21" i="12"/>
  <c r="BV21" i="12"/>
  <c r="BO55" i="12"/>
  <c r="CA64" i="12"/>
  <c r="CB64" i="12"/>
  <c r="BS56" i="12"/>
  <c r="BN77" i="12"/>
  <c r="BN81" i="12"/>
  <c r="BX63" i="12"/>
  <c r="BY63" i="12" s="1"/>
  <c r="M15" i="14"/>
  <c r="M14" i="14"/>
  <c r="CA63" i="12"/>
  <c r="CB63" i="12"/>
  <c r="BO61" i="12"/>
  <c r="BV61" i="12"/>
  <c r="CC61" i="12"/>
  <c r="BO27" i="12"/>
  <c r="BS27" i="12"/>
  <c r="BV27" i="12"/>
  <c r="BX57" i="12"/>
  <c r="BY57" i="12"/>
  <c r="H1359" i="24"/>
  <c r="BZ22" i="12"/>
  <c r="I78" i="22"/>
  <c r="J78" i="22"/>
  <c r="R344" i="1"/>
  <c r="R105" i="1"/>
  <c r="R41" i="1"/>
  <c r="BZ38" i="12"/>
  <c r="CD38" i="12"/>
  <c r="J27" i="14"/>
  <c r="BT65" i="12"/>
  <c r="AW81" i="12"/>
  <c r="H449" i="24"/>
  <c r="BO50" i="12"/>
  <c r="BS50" i="12"/>
  <c r="BX42" i="12"/>
  <c r="BY42" i="12" s="1"/>
  <c r="H96" i="24"/>
  <c r="BX50" i="12"/>
  <c r="BY50" i="12"/>
  <c r="I118" i="22"/>
  <c r="J118" i="22"/>
  <c r="R202" i="1"/>
  <c r="R49" i="1"/>
  <c r="U268" i="1"/>
  <c r="J22" i="22"/>
  <c r="I148" i="22"/>
  <c r="J148" i="22"/>
  <c r="H18" i="22"/>
  <c r="I18" i="22"/>
  <c r="J18" i="22" s="1"/>
  <c r="R201" i="1"/>
  <c r="I136" i="22"/>
  <c r="J136" i="22"/>
  <c r="J138" i="22"/>
  <c r="O23" i="14"/>
  <c r="O22" i="14" s="1"/>
  <c r="J113" i="22"/>
  <c r="J27" i="22"/>
  <c r="H19" i="22"/>
  <c r="R60" i="1"/>
  <c r="J140" i="22"/>
  <c r="I139" i="22"/>
  <c r="I137" i="22" s="1"/>
  <c r="J137" i="22" s="1"/>
  <c r="J39" i="22"/>
  <c r="J47" i="22"/>
  <c r="CA29" i="12"/>
  <c r="CB29" i="12" s="1"/>
  <c r="F18" i="20"/>
  <c r="CA72" i="12"/>
  <c r="CB72" i="12"/>
  <c r="CA70" i="12"/>
  <c r="CB70" i="12"/>
  <c r="CA41" i="12"/>
  <c r="CB41" i="12" s="1"/>
  <c r="AW84" i="12"/>
  <c r="E33" i="20"/>
  <c r="E28" i="20"/>
  <c r="E32" i="20" s="1"/>
  <c r="E18" i="20"/>
  <c r="O84" i="12"/>
  <c r="CA62" i="12"/>
  <c r="CB62" i="12"/>
  <c r="CA49" i="12"/>
  <c r="CB49" i="12"/>
  <c r="BX33" i="12"/>
  <c r="BY33" i="12"/>
  <c r="I84" i="12"/>
  <c r="BX23" i="12"/>
  <c r="BY23" i="12" s="1"/>
  <c r="CA18" i="12"/>
  <c r="CB18" i="12" s="1"/>
  <c r="CA48" i="12"/>
  <c r="CB48" i="12"/>
  <c r="I19" i="22"/>
  <c r="CA50" i="12"/>
  <c r="CB50" i="12"/>
  <c r="D20" i="20"/>
  <c r="C24" i="20"/>
  <c r="CA26" i="12"/>
  <c r="CB26" i="12"/>
  <c r="F84" i="12"/>
  <c r="CA15" i="12"/>
  <c r="CA39" i="12"/>
  <c r="CB39" i="12"/>
  <c r="BX15" i="12"/>
  <c r="BY15" i="12" s="1"/>
  <c r="CC41" i="12"/>
  <c r="CD41" i="12" s="1"/>
  <c r="CA42" i="12"/>
  <c r="CA79" i="12"/>
  <c r="CB79" i="12" s="1"/>
  <c r="CA40" i="12"/>
  <c r="CA46" i="12"/>
  <c r="CB46" i="12" s="1"/>
  <c r="CA24" i="12"/>
  <c r="CA30" i="12"/>
  <c r="CB30" i="12" s="1"/>
  <c r="CA34" i="12"/>
  <c r="CB34" i="12"/>
  <c r="CA44" i="12"/>
  <c r="CA57" i="12"/>
  <c r="BX21" i="12"/>
  <c r="BY21" i="12"/>
  <c r="CA36" i="12"/>
  <c r="CB36" i="12"/>
  <c r="CA32" i="12"/>
  <c r="CB32" i="12"/>
  <c r="BX47" i="12"/>
  <c r="BY47" i="12" s="1"/>
  <c r="BX27" i="12"/>
  <c r="BY27" i="12"/>
  <c r="BX31" i="12"/>
  <c r="BY31" i="12"/>
  <c r="D28" i="20"/>
  <c r="C20" i="20"/>
  <c r="CA35" i="12"/>
  <c r="CB35" i="12" s="1"/>
  <c r="CA56" i="12"/>
  <c r="CB56" i="12" s="1"/>
  <c r="CA54" i="12"/>
  <c r="J19" i="22"/>
  <c r="CA45" i="12"/>
  <c r="CB45" i="12"/>
  <c r="C28" i="20"/>
  <c r="BX43" i="12"/>
  <c r="BY43" i="12" s="1"/>
  <c r="BX49" i="12"/>
  <c r="BY49" i="12"/>
  <c r="BX37" i="12"/>
  <c r="BY37" i="12" s="1"/>
  <c r="CA17" i="12"/>
  <c r="CB17" i="12"/>
  <c r="CA20" i="12"/>
  <c r="BX28" i="12"/>
  <c r="BY28" i="12"/>
  <c r="BX44" i="12"/>
  <c r="BX17" i="12"/>
  <c r="BY17" i="12"/>
  <c r="BX20" i="12"/>
  <c r="BY20" i="12" s="1"/>
  <c r="R332" i="1"/>
  <c r="R294" i="1"/>
  <c r="R258" i="1"/>
  <c r="R242" i="1"/>
  <c r="R168" i="1"/>
  <c r="R164" i="1"/>
  <c r="R320" i="1"/>
  <c r="R271" i="1"/>
  <c r="R234" i="1"/>
  <c r="U211" i="1"/>
  <c r="R358" i="1"/>
  <c r="P13" i="1"/>
  <c r="N13" i="1"/>
  <c r="H13" i="1"/>
  <c r="H362" i="1"/>
  <c r="R292" i="1"/>
  <c r="R104" i="1"/>
  <c r="R254" i="1"/>
  <c r="O306" i="1"/>
  <c r="R356" i="1"/>
  <c r="R264" i="1"/>
  <c r="R252" i="1"/>
  <c r="N85" i="12"/>
  <c r="R212" i="1"/>
  <c r="R322" i="1"/>
  <c r="R334" i="1"/>
  <c r="U106" i="1"/>
  <c r="R177" i="1"/>
  <c r="O305" i="1"/>
  <c r="O35" i="1"/>
  <c r="U35" i="1" s="1"/>
  <c r="R24" i="1"/>
  <c r="R310" i="1"/>
  <c r="R16" i="1"/>
  <c r="R45" i="1"/>
  <c r="R129" i="1"/>
  <c r="R245" i="1"/>
  <c r="R244" i="1" s="1"/>
  <c r="R241" i="1" s="1"/>
  <c r="R321" i="1"/>
  <c r="R174" i="1"/>
  <c r="R266" i="1"/>
  <c r="T296" i="1"/>
  <c r="T199" i="1"/>
  <c r="T268" i="1"/>
  <c r="U296" i="1"/>
  <c r="U26" i="1"/>
  <c r="G13" i="1"/>
  <c r="R59" i="1"/>
  <c r="R133" i="1"/>
  <c r="O36" i="1"/>
  <c r="M223" i="1"/>
  <c r="G223" i="1"/>
  <c r="R338" i="1"/>
  <c r="R153" i="1"/>
  <c r="R80" i="1"/>
  <c r="R46" i="1"/>
  <c r="R270" i="1"/>
  <c r="R269" i="1" s="1"/>
  <c r="R331" i="1"/>
  <c r="R256" i="1"/>
  <c r="R184" i="1"/>
  <c r="J13" i="1"/>
  <c r="R128" i="1"/>
  <c r="R303" i="1"/>
  <c r="R279" i="1"/>
  <c r="R159" i="1"/>
  <c r="R230" i="1"/>
  <c r="O13" i="1"/>
  <c r="U13" i="1" s="1"/>
  <c r="R347" i="1"/>
  <c r="R125" i="1"/>
  <c r="R275" i="1"/>
  <c r="O200" i="1"/>
  <c r="R297" i="1"/>
  <c r="U145" i="1"/>
  <c r="R336" i="1"/>
  <c r="T99" i="1"/>
  <c r="M85" i="12"/>
  <c r="R325" i="1"/>
  <c r="R130" i="1"/>
  <c r="R361" i="1"/>
  <c r="R58" i="1"/>
  <c r="R163" i="1"/>
  <c r="R152" i="1"/>
  <c r="O223" i="1"/>
  <c r="J223" i="1"/>
  <c r="H200" i="1"/>
  <c r="H134" i="1"/>
  <c r="R265" i="1"/>
  <c r="R111" i="1"/>
  <c r="O132" i="1"/>
  <c r="U132" i="1" s="1"/>
  <c r="R162" i="1"/>
  <c r="Q134" i="1"/>
  <c r="R316" i="1"/>
  <c r="R250" i="1"/>
  <c r="R22" i="1"/>
  <c r="R277" i="1"/>
  <c r="U210" i="1"/>
  <c r="R28" i="1"/>
  <c r="R146" i="1"/>
  <c r="T26" i="1"/>
  <c r="U305" i="1"/>
  <c r="R295" i="1"/>
  <c r="R136" i="1"/>
  <c r="Q200" i="1"/>
  <c r="P134" i="1"/>
  <c r="O140" i="1"/>
  <c r="O134" i="1"/>
  <c r="M200" i="1"/>
  <c r="M134" i="1"/>
  <c r="H223" i="1"/>
  <c r="G134" i="1"/>
  <c r="R259" i="1"/>
  <c r="M14" i="1"/>
  <c r="R327" i="1"/>
  <c r="R315" i="1"/>
  <c r="R116" i="1"/>
  <c r="R42" i="1"/>
  <c r="R145" i="1"/>
  <c r="U101" i="1"/>
  <c r="R314" i="1"/>
  <c r="R348" i="1"/>
  <c r="R231" i="1"/>
  <c r="R185" i="1"/>
  <c r="R108" i="1"/>
  <c r="R51" i="1"/>
  <c r="R17" i="1"/>
  <c r="R351" i="1"/>
  <c r="R343" i="1"/>
  <c r="R318" i="1"/>
  <c r="R345" i="1"/>
  <c r="R311" i="1"/>
  <c r="R330" i="1"/>
  <c r="R304" i="1"/>
  <c r="R278" i="1"/>
  <c r="R273" i="1" s="1"/>
  <c r="R267" i="1"/>
  <c r="R257" i="1"/>
  <c r="R249" i="1"/>
  <c r="R225" i="1"/>
  <c r="R224" i="1" s="1"/>
  <c r="R227" i="1"/>
  <c r="R218" i="1"/>
  <c r="R217" i="1" s="1"/>
  <c r="R209" i="1"/>
  <c r="R203" i="1"/>
  <c r="R183" i="1"/>
  <c r="R166" i="1"/>
  <c r="R144" i="1"/>
  <c r="R135" i="1"/>
  <c r="R149" i="1"/>
  <c r="R102" i="1"/>
  <c r="R103" i="1"/>
  <c r="R98" i="1"/>
  <c r="R69" i="1"/>
  <c r="R92" i="1"/>
  <c r="R15" i="1"/>
  <c r="G306" i="1"/>
  <c r="U222" i="1"/>
  <c r="T222" i="1"/>
  <c r="R210" i="1"/>
  <c r="R323" i="1"/>
  <c r="R333" i="1"/>
  <c r="R289" i="1"/>
  <c r="R216" i="1"/>
  <c r="R215" i="1" s="1"/>
  <c r="R205" i="1"/>
  <c r="R175" i="1"/>
  <c r="R89" i="1"/>
  <c r="R71" i="1"/>
  <c r="R70" i="1" s="1"/>
  <c r="R81" i="1"/>
  <c r="R79" i="1" s="1"/>
  <c r="R43" i="1"/>
  <c r="R50" i="1"/>
  <c r="O287" i="1"/>
  <c r="U284" i="1"/>
  <c r="U126" i="1"/>
  <c r="O61" i="1"/>
  <c r="U83" i="1"/>
  <c r="R342" i="1"/>
  <c r="R317" i="1"/>
  <c r="R308" i="1"/>
  <c r="R301" i="1"/>
  <c r="R282" i="1"/>
  <c r="R251" i="1"/>
  <c r="R247" i="1"/>
  <c r="R197" i="1"/>
  <c r="R179" i="1"/>
  <c r="R143" i="1"/>
  <c r="R132" i="1" s="1"/>
  <c r="R147" i="1"/>
  <c r="R121" i="1"/>
  <c r="R48" i="1"/>
  <c r="R52" i="1"/>
  <c r="R38" i="1"/>
  <c r="R21" i="1"/>
  <c r="R154" i="1"/>
  <c r="R119" i="1"/>
  <c r="R335" i="1"/>
  <c r="R238" i="1"/>
  <c r="R114" i="1"/>
  <c r="R109" i="1"/>
  <c r="R312" i="1"/>
  <c r="R352" i="1"/>
  <c r="W85" i="12"/>
  <c r="U290" i="1"/>
  <c r="R349" i="1"/>
  <c r="R319" i="1"/>
  <c r="R123" i="1"/>
  <c r="R151" i="1"/>
  <c r="R113" i="1"/>
  <c r="R88" i="1"/>
  <c r="L13" i="1"/>
  <c r="L362" i="1" s="1"/>
  <c r="R32" i="1"/>
  <c r="R207" i="1"/>
  <c r="R326" i="1"/>
  <c r="R253" i="1"/>
  <c r="R160" i="1"/>
  <c r="R141" i="1"/>
  <c r="R20" i="1"/>
  <c r="R211" i="1"/>
  <c r="R208" i="1"/>
  <c r="R262" i="1"/>
  <c r="R57" i="1"/>
  <c r="T188" i="1"/>
  <c r="U188" i="1"/>
  <c r="O199" i="1"/>
  <c r="U199" i="1" s="1"/>
  <c r="R359" i="1"/>
  <c r="R353" i="1"/>
  <c r="R286" i="1"/>
  <c r="R226" i="1"/>
  <c r="R171" i="1"/>
  <c r="R137" i="1"/>
  <c r="R158" i="1"/>
  <c r="R54" i="1"/>
  <c r="R39" i="1"/>
  <c r="R35" i="1" s="1"/>
  <c r="R34" i="1"/>
  <c r="R33" i="1"/>
  <c r="R25" i="1"/>
  <c r="U273" i="1"/>
  <c r="R350" i="1"/>
  <c r="R243" i="1"/>
  <c r="R19" i="1"/>
  <c r="R96" i="1"/>
  <c r="R72" i="1"/>
  <c r="R64" i="1"/>
  <c r="R90" i="1"/>
  <c r="R87" i="1" s="1"/>
  <c r="R75" i="1"/>
  <c r="C85" i="12"/>
  <c r="R40" i="1"/>
  <c r="R122" i="1"/>
  <c r="R97" i="1"/>
  <c r="R148" i="1"/>
  <c r="R63" i="1"/>
  <c r="R296" i="1"/>
  <c r="CA77" i="12"/>
  <c r="CA58" i="12"/>
  <c r="BX77" i="12"/>
  <c r="BX81" i="12" s="1"/>
  <c r="BX58" i="12"/>
  <c r="BV16" i="12" l="1"/>
  <c r="R85" i="12"/>
  <c r="R84" i="12"/>
  <c r="D18" i="20"/>
  <c r="D33" i="20"/>
  <c r="J89" i="15"/>
  <c r="AU85" i="12"/>
  <c r="AU84" i="12"/>
  <c r="BO87" i="12"/>
  <c r="AL84" i="12"/>
  <c r="L85" i="12"/>
  <c r="L84" i="12"/>
  <c r="J366" i="1"/>
  <c r="H1953" i="24"/>
  <c r="I1953" i="24"/>
  <c r="R293" i="1"/>
  <c r="R290" i="1"/>
  <c r="R306" i="1"/>
  <c r="CD42" i="12"/>
  <c r="AT84" i="12"/>
  <c r="BQ81" i="12"/>
  <c r="J365" i="1"/>
  <c r="J367" i="1" s="1"/>
  <c r="H2144" i="24"/>
  <c r="CC46" i="12"/>
  <c r="I1208" i="24"/>
  <c r="H1208" i="24"/>
  <c r="H396" i="24"/>
  <c r="S118" i="1"/>
  <c r="R118" i="1"/>
  <c r="R101" i="1"/>
  <c r="S86" i="1"/>
  <c r="R86" i="1"/>
  <c r="F82" i="1"/>
  <c r="S83" i="1"/>
  <c r="F76" i="1"/>
  <c r="R77" i="1"/>
  <c r="F65" i="1"/>
  <c r="S66" i="1"/>
  <c r="L366" i="1"/>
  <c r="R107" i="1"/>
  <c r="R36" i="1"/>
  <c r="BZ49" i="12"/>
  <c r="BO54" i="12"/>
  <c r="BV54" i="12" s="1"/>
  <c r="BO40" i="12"/>
  <c r="BV40" i="12" s="1"/>
  <c r="BT42" i="12"/>
  <c r="BT40" i="12"/>
  <c r="BV23" i="12"/>
  <c r="CC34" i="12"/>
  <c r="BO34" i="12"/>
  <c r="CC54" i="12"/>
  <c r="BO33" i="12"/>
  <c r="BV33" i="12" s="1"/>
  <c r="CC33" i="12"/>
  <c r="CD33" i="12" s="1"/>
  <c r="BT33" i="12"/>
  <c r="CC25" i="12"/>
  <c r="CD25" i="12" s="1"/>
  <c r="BT25" i="12"/>
  <c r="BO25" i="12"/>
  <c r="BV25" i="12" s="1"/>
  <c r="CB25" i="12"/>
  <c r="AP77" i="12"/>
  <c r="AP81" i="12" s="1"/>
  <c r="AP84" i="12" s="1"/>
  <c r="G2320" i="24"/>
  <c r="T61" i="1"/>
  <c r="U61" i="1"/>
  <c r="N362" i="1"/>
  <c r="CD23" i="12"/>
  <c r="I134" i="22"/>
  <c r="J134" i="22" s="1"/>
  <c r="F194" i="1"/>
  <c r="S194" i="1" s="1"/>
  <c r="S195" i="1"/>
  <c r="R195" i="1"/>
  <c r="S181" i="1"/>
  <c r="R181" i="1"/>
  <c r="S173" i="1"/>
  <c r="R173" i="1"/>
  <c r="S139" i="1"/>
  <c r="R139" i="1"/>
  <c r="R140" i="1"/>
  <c r="R134" i="1" s="1"/>
  <c r="R222" i="1"/>
  <c r="CB54" i="12"/>
  <c r="CB40" i="12"/>
  <c r="M21" i="14"/>
  <c r="M27" i="14" s="1"/>
  <c r="F32" i="20"/>
  <c r="C2320" i="24"/>
  <c r="I555" i="24"/>
  <c r="BV18" i="12"/>
  <c r="BS20" i="12"/>
  <c r="O21" i="14"/>
  <c r="O27" i="14" s="1"/>
  <c r="BV32" i="12"/>
  <c r="BP44" i="12"/>
  <c r="F10" i="20"/>
  <c r="F33" i="20" s="1"/>
  <c r="CF44" i="12"/>
  <c r="E84" i="12"/>
  <c r="D85" i="12"/>
  <c r="D84" i="12"/>
  <c r="AV77" i="12"/>
  <c r="AV81" i="12" s="1"/>
  <c r="Z77" i="12"/>
  <c r="Z81" i="12" s="1"/>
  <c r="K77" i="12"/>
  <c r="K81" i="12" s="1"/>
  <c r="K84" i="12" s="1"/>
  <c r="G77" i="12"/>
  <c r="G81" i="12" s="1"/>
  <c r="G84" i="12" s="1"/>
  <c r="F2320" i="24"/>
  <c r="BY26" i="12"/>
  <c r="CC75" i="12"/>
  <c r="CB75" i="12"/>
  <c r="CF34" i="12"/>
  <c r="BH44" i="12"/>
  <c r="BS42" i="12"/>
  <c r="BV42" i="12" s="1"/>
  <c r="BZ42" i="12"/>
  <c r="BO42" i="12"/>
  <c r="Y77" i="12"/>
  <c r="Y81" i="12" s="1"/>
  <c r="CC48" i="12"/>
  <c r="O14" i="1"/>
  <c r="N365" i="1"/>
  <c r="N367" i="1" s="1"/>
  <c r="I14" i="1"/>
  <c r="I365" i="1" s="1"/>
  <c r="I13" i="1"/>
  <c r="I362" i="1" s="1"/>
  <c r="I366" i="1" s="1"/>
  <c r="CC30" i="12"/>
  <c r="CD30" i="12" s="1"/>
  <c r="BO30" i="12"/>
  <c r="BV30" i="12" s="1"/>
  <c r="BT30" i="12"/>
  <c r="CC17" i="12"/>
  <c r="CD17" i="12" s="1"/>
  <c r="BT17" i="12"/>
  <c r="BV17" i="12" s="1"/>
  <c r="I154" i="22"/>
  <c r="J154" i="22" s="1"/>
  <c r="R165" i="1"/>
  <c r="R93" i="1"/>
  <c r="BY58" i="12"/>
  <c r="P362" i="1"/>
  <c r="BT22" i="12"/>
  <c r="AX44" i="12"/>
  <c r="CC44" i="12" s="1"/>
  <c r="CC22" i="12"/>
  <c r="CD22" i="12" s="1"/>
  <c r="C23" i="20"/>
  <c r="E21" i="20"/>
  <c r="BV39" i="12"/>
  <c r="BT57" i="12"/>
  <c r="BO57" i="12"/>
  <c r="CC57" i="12"/>
  <c r="CB57" i="12"/>
  <c r="I1533" i="24"/>
  <c r="H1533" i="24"/>
  <c r="H194" i="24"/>
  <c r="E2320" i="24"/>
  <c r="I116" i="22"/>
  <c r="J116" i="22" s="1"/>
  <c r="I77" i="22"/>
  <c r="J77" i="22" s="1"/>
  <c r="H166" i="22"/>
  <c r="Q287" i="1"/>
  <c r="T284" i="1"/>
  <c r="S120" i="1"/>
  <c r="R120" i="1"/>
  <c r="S106" i="1"/>
  <c r="R106" i="1"/>
  <c r="S68" i="1"/>
  <c r="R68" i="1"/>
  <c r="S91" i="1"/>
  <c r="R91" i="1"/>
  <c r="S27" i="1"/>
  <c r="E52" i="27"/>
  <c r="C53" i="27"/>
  <c r="CB42" i="12"/>
  <c r="CC16" i="12"/>
  <c r="CD16" i="12" s="1"/>
  <c r="H77" i="12"/>
  <c r="H81" i="12" s="1"/>
  <c r="H84" i="12" s="1"/>
  <c r="BU44" i="12"/>
  <c r="CB33" i="12"/>
  <c r="T240" i="1"/>
  <c r="U240" i="1"/>
  <c r="M362" i="1"/>
  <c r="I2153" i="24"/>
  <c r="H1743" i="24"/>
  <c r="I1743" i="24"/>
  <c r="I145" i="22"/>
  <c r="J145" i="22" s="1"/>
  <c r="J141" i="22"/>
  <c r="Q62" i="1"/>
  <c r="K284" i="1"/>
  <c r="K287" i="1" s="1"/>
  <c r="S248" i="1"/>
  <c r="R248" i="1"/>
  <c r="C98" i="27"/>
  <c r="R276" i="1"/>
  <c r="R66" i="1"/>
  <c r="R268" i="1"/>
  <c r="R240" i="1"/>
  <c r="CA81" i="12"/>
  <c r="R285" i="1"/>
  <c r="R284" i="1" s="1"/>
  <c r="R287" i="1" s="1"/>
  <c r="R78" i="1"/>
  <c r="R74" i="1"/>
  <c r="BY44" i="12"/>
  <c r="BY83" i="12" s="1"/>
  <c r="C33" i="20"/>
  <c r="CB44" i="12"/>
  <c r="CB24" i="12"/>
  <c r="BV56" i="12"/>
  <c r="AX58" i="12"/>
  <c r="CB58" i="12" s="1"/>
  <c r="BU58" i="12"/>
  <c r="BU77" i="12" s="1"/>
  <c r="BU81" i="12" s="1"/>
  <c r="BT34" i="12"/>
  <c r="BV34" i="12" s="1"/>
  <c r="H555" i="24"/>
  <c r="CC32" i="12"/>
  <c r="BO24" i="12"/>
  <c r="BV24" i="12" s="1"/>
  <c r="BO22" i="12"/>
  <c r="BV22" i="12" s="1"/>
  <c r="BV19" i="12"/>
  <c r="X85" i="12"/>
  <c r="BV38" i="12"/>
  <c r="BS35" i="12"/>
  <c r="BV35" i="12" s="1"/>
  <c r="BZ35" i="12"/>
  <c r="CD35" i="12" s="1"/>
  <c r="BY35" i="12"/>
  <c r="AD44" i="12"/>
  <c r="BZ44" i="12" s="1"/>
  <c r="BO26" i="12"/>
  <c r="BV26" i="12" s="1"/>
  <c r="Q17" i="14"/>
  <c r="Q15" i="14" s="1"/>
  <c r="Q14" i="14" s="1"/>
  <c r="I15" i="14"/>
  <c r="I14" i="14" s="1"/>
  <c r="I21" i="14"/>
  <c r="N21" i="14"/>
  <c r="BQ20" i="12"/>
  <c r="BQ77" i="12" s="1"/>
  <c r="CF15" i="12"/>
  <c r="BH20" i="12"/>
  <c r="CF20" i="12" s="1"/>
  <c r="BR77" i="12"/>
  <c r="BR81" i="12" s="1"/>
  <c r="J77" i="12"/>
  <c r="J81" i="12" s="1"/>
  <c r="J84" i="12" s="1"/>
  <c r="S84" i="12"/>
  <c r="S85" i="12"/>
  <c r="BS55" i="12"/>
  <c r="BV55" i="12" s="1"/>
  <c r="BZ55" i="12"/>
  <c r="BS45" i="12"/>
  <c r="BZ45" i="12"/>
  <c r="AD58" i="12"/>
  <c r="BO52" i="12"/>
  <c r="BV52" i="12" s="1"/>
  <c r="BT51" i="12"/>
  <c r="BO51" i="12"/>
  <c r="BV51" i="12" s="1"/>
  <c r="R305" i="1"/>
  <c r="K126" i="1"/>
  <c r="K100" i="1" s="1"/>
  <c r="O100" i="1"/>
  <c r="O99" i="1"/>
  <c r="K23" i="1"/>
  <c r="U23" i="1"/>
  <c r="BO44" i="12"/>
  <c r="BT49" i="12"/>
  <c r="BT58" i="12" s="1"/>
  <c r="BO49" i="12"/>
  <c r="BO58" i="12" s="1"/>
  <c r="BT16" i="12"/>
  <c r="CB16" i="12"/>
  <c r="H2209" i="24"/>
  <c r="CC29" i="12"/>
  <c r="CD29" i="12" s="1"/>
  <c r="I2212" i="24"/>
  <c r="BZ51" i="12"/>
  <c r="CD51" i="12" s="1"/>
  <c r="D2320" i="24"/>
  <c r="D2326" i="24" s="1"/>
  <c r="I153" i="22"/>
  <c r="J153" i="22" s="1"/>
  <c r="I133" i="22"/>
  <c r="J133" i="22" s="1"/>
  <c r="J130" i="22"/>
  <c r="H62" i="1"/>
  <c r="Q13" i="1"/>
  <c r="Q362" i="1" s="1"/>
  <c r="Q14" i="1"/>
  <c r="G23" i="22"/>
  <c r="G43" i="22"/>
  <c r="I46" i="22"/>
  <c r="J46" i="22" s="1"/>
  <c r="H95" i="22"/>
  <c r="I96" i="22"/>
  <c r="I94" i="22"/>
  <c r="J94" i="22" s="1"/>
  <c r="I102" i="22"/>
  <c r="J102" i="22" s="1"/>
  <c r="K269" i="1"/>
  <c r="S270" i="1"/>
  <c r="S272" i="1"/>
  <c r="F268" i="1"/>
  <c r="S77" i="1"/>
  <c r="K27" i="1"/>
  <c r="K26" i="1"/>
  <c r="S29" i="1"/>
  <c r="R29" i="1"/>
  <c r="R26" i="1" s="1"/>
  <c r="D21" i="20"/>
  <c r="N18" i="14"/>
  <c r="M18" i="14"/>
  <c r="Q18" i="14" s="1"/>
  <c r="BV28" i="12"/>
  <c r="P77" i="12"/>
  <c r="P81" i="12" s="1"/>
  <c r="CC19" i="12"/>
  <c r="CD19" i="12" s="1"/>
  <c r="AR77" i="12"/>
  <c r="AR81" i="12" s="1"/>
  <c r="AR84" i="12" s="1"/>
  <c r="AH77" i="12"/>
  <c r="AH81" i="12" s="1"/>
  <c r="AH84" i="12" s="1"/>
  <c r="H596" i="24"/>
  <c r="H126" i="22"/>
  <c r="J129" i="22"/>
  <c r="J121" i="22"/>
  <c r="AX15" i="12"/>
  <c r="M62" i="1"/>
  <c r="M365" i="1" s="1"/>
  <c r="M367" i="1" s="1"/>
  <c r="S306" i="1"/>
  <c r="Q190" i="1"/>
  <c r="H190" i="1"/>
  <c r="S337" i="1"/>
  <c r="R337" i="1"/>
  <c r="S323" i="1"/>
  <c r="S283" i="1"/>
  <c r="R283" i="1"/>
  <c r="S280" i="1"/>
  <c r="S263" i="1"/>
  <c r="R263" i="1"/>
  <c r="R255" i="1" s="1"/>
  <c r="S240" i="1"/>
  <c r="F224" i="1"/>
  <c r="S225" i="1"/>
  <c r="F222" i="1"/>
  <c r="S222" i="1" s="1"/>
  <c r="S227" i="1"/>
  <c r="K200" i="1"/>
  <c r="S202" i="1"/>
  <c r="R213" i="1"/>
  <c r="R200" i="1" s="1"/>
  <c r="S213" i="1"/>
  <c r="K190" i="1"/>
  <c r="K87" i="1"/>
  <c r="S89" i="1"/>
  <c r="K63" i="1"/>
  <c r="S64" i="1"/>
  <c r="BJ77" i="12"/>
  <c r="BP58" i="12"/>
  <c r="BP77" i="12" s="1"/>
  <c r="BP81" i="12" s="1"/>
  <c r="AS77" i="12"/>
  <c r="AS81" i="12" s="1"/>
  <c r="BO31" i="12"/>
  <c r="BS31" i="12"/>
  <c r="BS44" i="12" s="1"/>
  <c r="BO36" i="12"/>
  <c r="BV36" i="12" s="1"/>
  <c r="BT70" i="12"/>
  <c r="BV70" i="12" s="1"/>
  <c r="CC70" i="12"/>
  <c r="K83" i="1"/>
  <c r="O82" i="1"/>
  <c r="O62" i="1" s="1"/>
  <c r="I918" i="24"/>
  <c r="H650" i="24"/>
  <c r="I141" i="22"/>
  <c r="I142" i="22"/>
  <c r="J142" i="22" s="1"/>
  <c r="I126" i="22"/>
  <c r="G117" i="22"/>
  <c r="P62" i="1"/>
  <c r="P365" i="1" s="1"/>
  <c r="G62" i="1"/>
  <c r="G365" i="1" s="1"/>
  <c r="I54" i="22"/>
  <c r="J54" i="22" s="1"/>
  <c r="S309" i="1"/>
  <c r="F305" i="1"/>
  <c r="S305" i="1" s="1"/>
  <c r="S297" i="1"/>
  <c r="F269" i="1"/>
  <c r="S269" i="1" s="1"/>
  <c r="S259" i="1"/>
  <c r="F244" i="1"/>
  <c r="S245" i="1"/>
  <c r="K228" i="1"/>
  <c r="K223" i="1" s="1"/>
  <c r="R229" i="1"/>
  <c r="R228" i="1" s="1"/>
  <c r="R223" i="1" s="1"/>
  <c r="F215" i="1"/>
  <c r="S215" i="1" s="1"/>
  <c r="S216" i="1"/>
  <c r="S211" i="1"/>
  <c r="F199" i="1"/>
  <c r="S199" i="1" s="1"/>
  <c r="F200" i="1"/>
  <c r="S200" i="1" s="1"/>
  <c r="S196" i="1"/>
  <c r="R196" i="1"/>
  <c r="S87" i="1"/>
  <c r="BT53" i="12"/>
  <c r="BV53" i="12" s="1"/>
  <c r="R246" i="1"/>
  <c r="R18" i="1"/>
  <c r="G305" i="1"/>
  <c r="G362" i="1" s="1"/>
  <c r="G366" i="1" s="1"/>
  <c r="H24" i="22"/>
  <c r="H173" i="22" s="1"/>
  <c r="I25" i="22"/>
  <c r="S307" i="1"/>
  <c r="K306" i="1"/>
  <c r="F296" i="1"/>
  <c r="S296" i="1" s="1"/>
  <c r="F299" i="1"/>
  <c r="S299" i="1" s="1"/>
  <c r="K268" i="1"/>
  <c r="K241" i="1"/>
  <c r="K161" i="1"/>
  <c r="R161" i="1" s="1"/>
  <c r="K132" i="1"/>
  <c r="S155" i="1"/>
  <c r="S140" i="1"/>
  <c r="F134" i="1"/>
  <c r="S84" i="1"/>
  <c r="S40" i="1"/>
  <c r="S23" i="1"/>
  <c r="F14" i="1"/>
  <c r="D52" i="27"/>
  <c r="D46" i="27" s="1"/>
  <c r="C61" i="27"/>
  <c r="E70" i="27"/>
  <c r="C70" i="27" s="1"/>
  <c r="C71" i="27"/>
  <c r="S350" i="1"/>
  <c r="K305" i="1"/>
  <c r="S313" i="1"/>
  <c r="K296" i="1"/>
  <c r="S303" i="1"/>
  <c r="F290" i="1"/>
  <c r="S290" i="1" s="1"/>
  <c r="F293" i="1"/>
  <c r="S293" i="1" s="1"/>
  <c r="F284" i="1"/>
  <c r="S286" i="1"/>
  <c r="S229" i="1"/>
  <c r="K76" i="1"/>
  <c r="K61" i="1"/>
  <c r="S61" i="1" s="1"/>
  <c r="K65" i="1"/>
  <c r="K35" i="1"/>
  <c r="S38" i="1"/>
  <c r="F55" i="1"/>
  <c r="S56" i="1"/>
  <c r="F13" i="1"/>
  <c r="S19" i="1"/>
  <c r="S203" i="1"/>
  <c r="S197" i="1"/>
  <c r="F190" i="1"/>
  <c r="S190" i="1" s="1"/>
  <c r="S193" i="1"/>
  <c r="F188" i="1"/>
  <c r="S188" i="1" s="1"/>
  <c r="S158" i="1"/>
  <c r="S137" i="1"/>
  <c r="S111" i="1"/>
  <c r="S112" i="1"/>
  <c r="F100" i="1"/>
  <c r="S101" i="1"/>
  <c r="F99" i="1"/>
  <c r="S96" i="1"/>
  <c r="K36" i="1"/>
  <c r="F26" i="1"/>
  <c r="S26" i="1" s="1"/>
  <c r="K14" i="1"/>
  <c r="F28" i="27"/>
  <c r="F9" i="27" s="1"/>
  <c r="F154" i="27" s="1"/>
  <c r="F161" i="27" s="1"/>
  <c r="C47" i="27"/>
  <c r="C35" i="27"/>
  <c r="E28" i="27"/>
  <c r="C28" i="27" s="1"/>
  <c r="S191" i="1"/>
  <c r="S169" i="1"/>
  <c r="K134" i="1"/>
  <c r="F132" i="1"/>
  <c r="S132" i="1" s="1"/>
  <c r="S136" i="1"/>
  <c r="S131" i="1"/>
  <c r="F62" i="1"/>
  <c r="S63" i="1"/>
  <c r="S37" i="1"/>
  <c r="F35" i="1"/>
  <c r="S35" i="1" s="1"/>
  <c r="S28" i="1"/>
  <c r="S31" i="1"/>
  <c r="C31" i="27"/>
  <c r="C85" i="27"/>
  <c r="D10" i="27"/>
  <c r="E82" i="27"/>
  <c r="G367" i="1" l="1"/>
  <c r="C82" i="27"/>
  <c r="E81" i="27"/>
  <c r="C81" i="27" s="1"/>
  <c r="S55" i="1"/>
  <c r="F36" i="1"/>
  <c r="S36" i="1" s="1"/>
  <c r="I117" i="22"/>
  <c r="J117" i="22" s="1"/>
  <c r="S224" i="1"/>
  <c r="F223" i="1"/>
  <c r="S223" i="1" s="1"/>
  <c r="U99" i="1"/>
  <c r="O362" i="1"/>
  <c r="I27" i="14"/>
  <c r="Q21" i="14"/>
  <c r="Q27" i="14" s="1"/>
  <c r="M366" i="1"/>
  <c r="BT44" i="12"/>
  <c r="BT77" i="12" s="1"/>
  <c r="BT81" i="12" s="1"/>
  <c r="AV85" i="12"/>
  <c r="AV84" i="12"/>
  <c r="N366" i="1"/>
  <c r="BV49" i="12"/>
  <c r="D9" i="27"/>
  <c r="D154" i="27" s="1"/>
  <c r="C10" i="27"/>
  <c r="S284" i="1"/>
  <c r="F287" i="1"/>
  <c r="S287" i="1" s="1"/>
  <c r="S14" i="1"/>
  <c r="S134" i="1"/>
  <c r="S161" i="1"/>
  <c r="I24" i="22"/>
  <c r="I173" i="22" s="1"/>
  <c r="J25" i="22"/>
  <c r="AS85" i="12"/>
  <c r="AS84" i="12"/>
  <c r="K62" i="1"/>
  <c r="K365" i="1" s="1"/>
  <c r="J126" i="22"/>
  <c r="S268" i="1"/>
  <c r="I95" i="22"/>
  <c r="J96" i="22"/>
  <c r="I43" i="22"/>
  <c r="G24" i="22"/>
  <c r="J43" i="22"/>
  <c r="H365" i="1"/>
  <c r="BV45" i="12"/>
  <c r="BS58" i="12"/>
  <c r="BS77" i="12" s="1"/>
  <c r="BS81" i="12" s="1"/>
  <c r="C52" i="27"/>
  <c r="E46" i="27"/>
  <c r="C46" i="27" s="1"/>
  <c r="BV57" i="12"/>
  <c r="O365" i="1"/>
  <c r="O367" i="1" s="1"/>
  <c r="S65" i="1"/>
  <c r="F362" i="1"/>
  <c r="S244" i="1"/>
  <c r="F241" i="1"/>
  <c r="S241" i="1" s="1"/>
  <c r="BT15" i="12"/>
  <c r="BT20" i="12" s="1"/>
  <c r="CC15" i="12"/>
  <c r="CD15" i="12" s="1"/>
  <c r="CD82" i="12" s="1"/>
  <c r="CB15" i="12"/>
  <c r="BO15" i="12"/>
  <c r="AX20" i="12"/>
  <c r="J95" i="22"/>
  <c r="I23" i="22"/>
  <c r="J23" i="22" s="1"/>
  <c r="G166" i="22"/>
  <c r="S126" i="1"/>
  <c r="R126" i="1"/>
  <c r="R99" i="1" s="1"/>
  <c r="AX77" i="12"/>
  <c r="CC58" i="12"/>
  <c r="R65" i="1"/>
  <c r="R27" i="1"/>
  <c r="H174" i="22"/>
  <c r="P366" i="1"/>
  <c r="T362" i="1"/>
  <c r="R188" i="1"/>
  <c r="R194" i="1"/>
  <c r="R190" i="1" s="1"/>
  <c r="R76" i="1"/>
  <c r="R100" i="1"/>
  <c r="R199" i="1"/>
  <c r="C18" i="20"/>
  <c r="C32" i="20" s="1"/>
  <c r="D32" i="20"/>
  <c r="E9" i="27"/>
  <c r="S100" i="1"/>
  <c r="S228" i="1"/>
  <c r="P367" i="1"/>
  <c r="K82" i="1"/>
  <c r="S82" i="1" s="1"/>
  <c r="R83" i="1"/>
  <c r="R82" i="1" s="1"/>
  <c r="BV31" i="12"/>
  <c r="BV44" i="12" s="1"/>
  <c r="BJ81" i="12"/>
  <c r="CF77" i="12"/>
  <c r="P85" i="12"/>
  <c r="P84" i="12"/>
  <c r="C21" i="20"/>
  <c r="Q365" i="1"/>
  <c r="Q367" i="1" s="1"/>
  <c r="K13" i="1"/>
  <c r="R23" i="1"/>
  <c r="R14" i="1" s="1"/>
  <c r="BZ58" i="12"/>
  <c r="AD77" i="12"/>
  <c r="N27" i="14"/>
  <c r="E2326" i="24"/>
  <c r="H2320" i="24"/>
  <c r="T13" i="1"/>
  <c r="I367" i="1"/>
  <c r="Y84" i="12"/>
  <c r="Y85" i="12"/>
  <c r="BH77" i="12"/>
  <c r="BH81" i="12" s="1"/>
  <c r="BH84" i="12" s="1"/>
  <c r="Z85" i="12"/>
  <c r="Z84" i="12"/>
  <c r="C2326" i="24"/>
  <c r="I2320" i="24"/>
  <c r="S76" i="1"/>
  <c r="K99" i="1"/>
  <c r="S99" i="1" s="1"/>
  <c r="H2326" i="24" l="1"/>
  <c r="H367" i="1"/>
  <c r="H366" i="1"/>
  <c r="S365" i="1"/>
  <c r="S367" i="1" s="1"/>
  <c r="R13" i="1"/>
  <c r="K362" i="1"/>
  <c r="K366" i="1" s="1"/>
  <c r="S62" i="1"/>
  <c r="O366" i="1"/>
  <c r="U362" i="1"/>
  <c r="AD81" i="12"/>
  <c r="BZ77" i="12"/>
  <c r="BY77" i="12"/>
  <c r="CF81" i="12"/>
  <c r="BJ84" i="12"/>
  <c r="R61" i="1"/>
  <c r="AX81" i="12"/>
  <c r="E2348" i="24" s="1"/>
  <c r="CC77" i="12"/>
  <c r="CB77" i="12"/>
  <c r="CC20" i="12"/>
  <c r="CB20" i="12"/>
  <c r="CB83" i="12" s="1"/>
  <c r="S362" i="1"/>
  <c r="P369" i="1"/>
  <c r="F366" i="1"/>
  <c r="G173" i="22"/>
  <c r="J24" i="22"/>
  <c r="C9" i="27"/>
  <c r="C154" i="27" s="1"/>
  <c r="C161" i="27" s="1"/>
  <c r="C167" i="27" s="1"/>
  <c r="E154" i="27"/>
  <c r="E161" i="27" s="1"/>
  <c r="E167" i="27" s="1"/>
  <c r="S13" i="1"/>
  <c r="C2333" i="24"/>
  <c r="C2347" i="24"/>
  <c r="I2326" i="24"/>
  <c r="C2348" i="24"/>
  <c r="R62" i="1"/>
  <c r="R365" i="1" s="1"/>
  <c r="J166" i="22"/>
  <c r="G174" i="22"/>
  <c r="I166" i="22"/>
  <c r="I174" i="22" s="1"/>
  <c r="BO20" i="12"/>
  <c r="BO77" i="12" s="1"/>
  <c r="BO81" i="12" s="1"/>
  <c r="BV15" i="12"/>
  <c r="BV20" i="12" s="1"/>
  <c r="BV58" i="12"/>
  <c r="BV77" i="12" s="1"/>
  <c r="BV81" i="12" s="1"/>
  <c r="F365" i="1"/>
  <c r="F367" i="1" s="1"/>
  <c r="D161" i="27"/>
  <c r="D167" i="27" s="1"/>
  <c r="Q366" i="1"/>
  <c r="BO88" i="12" l="1"/>
  <c r="BO89" i="12" s="1"/>
  <c r="BO86" i="12"/>
  <c r="BO85" i="12"/>
  <c r="BN84" i="12"/>
  <c r="AD85" i="12"/>
  <c r="BZ81" i="12"/>
  <c r="CD81" i="12" s="1"/>
  <c r="CD83" i="12" s="1"/>
  <c r="AD84" i="12"/>
  <c r="AE88" i="12"/>
  <c r="BY81" i="12"/>
  <c r="BO84" i="12"/>
  <c r="D2348" i="24"/>
  <c r="D2347" i="24"/>
  <c r="D2333" i="24"/>
  <c r="AY88" i="12"/>
  <c r="AX85" i="12"/>
  <c r="AX84" i="12"/>
  <c r="CC81" i="12"/>
  <c r="CB81" i="12"/>
  <c r="E2333" i="24"/>
  <c r="C159" i="27"/>
  <c r="S366" i="1"/>
  <c r="R362" i="1"/>
  <c r="R366" i="1" s="1"/>
  <c r="E2347" i="24"/>
  <c r="K367" i="1"/>
  <c r="R367" i="1" l="1"/>
</calcChain>
</file>

<file path=xl/sharedStrings.xml><?xml version="1.0" encoding="utf-8"?>
<sst xmlns="http://schemas.openxmlformats.org/spreadsheetml/2006/main" count="2092" uniqueCount="990">
  <si>
    <t xml:space="preserve"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 </t>
  </si>
  <si>
    <t>Загальний фонд</t>
  </si>
  <si>
    <t>Спеціальний фонд</t>
  </si>
  <si>
    <t>Разом</t>
  </si>
  <si>
    <t>О1</t>
  </si>
  <si>
    <t>О3</t>
  </si>
  <si>
    <t>091108</t>
  </si>
  <si>
    <t xml:space="preserve">Субвенція з державного бюджету місцевим бюджетам на 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зв"язку із закінченням строку повноважень </t>
  </si>
  <si>
    <t>Регіональна (комплексна) цільова соціальна Програма забезпечення житлом дітей-сиріт, дітей, позбавлених батьківського піклування, та осіб з їх числа на 2013-2017 роки, рішення обласної ради від 12.06.2013 № 896, зі змінами</t>
  </si>
  <si>
    <t>Повернення кредитів до обласного бюджету та розподіл надання кредитів з обласного бюджету в 2017 році</t>
  </si>
  <si>
    <t>Міжбюджетні трансферти з обласного бюджету місцевим/державному бюджетам на 2017 рік</t>
  </si>
  <si>
    <t xml:space="preserve">                 Інші субвенції з обласного бюджету місцевим бюджетам на 2017 рік</t>
  </si>
  <si>
    <r>
      <t>Перелік об</t>
    </r>
    <r>
      <rPr>
        <b/>
        <sz val="14"/>
        <rFont val="Arial Cyr"/>
        <charset val="204"/>
      </rPr>
      <t>’</t>
    </r>
    <r>
      <rPr>
        <b/>
        <sz val="14"/>
        <rFont val="Times New Roman"/>
        <family val="1"/>
        <charset val="204"/>
      </rPr>
      <t>єктів, видатки на які у 2017 році будуть проводитися за рахунок коштів бюджету розвитку</t>
    </r>
  </si>
  <si>
    <t>Субвенція з державного бюджету місцевим бюджетам на придбання витратних матеріалів для закладів охорони здоров"я та лікарських засобів для інгаляційної анестезії</t>
  </si>
  <si>
    <t>О91304</t>
  </si>
  <si>
    <t>Встановлення телефонів інвалідам І та ІІ груп</t>
  </si>
  <si>
    <t>1113110</t>
  </si>
  <si>
    <t>Заклади і заходи з питань дітей та їх соціального захисту</t>
  </si>
  <si>
    <t>Охорона та раціональне використання природних ресурсів</t>
  </si>
  <si>
    <t>Утилізація відходів</t>
  </si>
  <si>
    <t>1011080</t>
  </si>
  <si>
    <t>Департамент праці та соціального захисту населення Житомирської обласної державної адміністрації</t>
  </si>
  <si>
    <t>Департамент житлово-комунального господарства  Житомирської обласної державної адміністрації</t>
  </si>
  <si>
    <t>Департамент економічного розвитку, торгівлі та міжнародного співробітництва Житомирської обласної державної адміністрації</t>
  </si>
  <si>
    <t>Програма залучення інвестицій в економіку Житомирської області на 2016-2020 роки, рішення обласної ради від 26.01.2016 №111</t>
  </si>
  <si>
    <t>О81007</t>
  </si>
  <si>
    <t>Повернення бюджетних коштів з депозитів</t>
  </si>
  <si>
    <r>
      <t>Кошти, що надходять з інших бюджетів</t>
    </r>
    <r>
      <rPr>
        <sz val="12"/>
        <color indexed="8"/>
        <rFont val="Times New Roman"/>
        <family val="1"/>
        <charset val="204"/>
      </rPr>
      <t xml:space="preserve">  </t>
    </r>
  </si>
  <si>
    <t>Проведення виборів депутатів місцевих рад та сільських, селищних, міських голів</t>
  </si>
  <si>
    <t>250203</t>
  </si>
  <si>
    <t xml:space="preserve"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</t>
  </si>
  <si>
    <t>Код відомчої класифікації видатків місцевих бюджетів</t>
  </si>
  <si>
    <t>Бібліотеки</t>
  </si>
  <si>
    <t xml:space="preserve">Реконструкція котельні Житомирського геріатричного пансіонату с.Іванівка, вул. Інтернатна, 1, Житомирського району, Житомирської області </t>
  </si>
  <si>
    <t>Виплата компенсації реабілітованим</t>
  </si>
  <si>
    <t>Інші культурно-освітні заклади та заходи</t>
  </si>
  <si>
    <t>Кінематографія</t>
  </si>
  <si>
    <t>Капітальні вкладення</t>
  </si>
  <si>
    <t>(грн.)</t>
  </si>
  <si>
    <t>Служба у справах дітей облдержадміністрації</t>
  </si>
  <si>
    <t xml:space="preserve"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</si>
  <si>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Внески органів влади Автономної Республіки Крим та органів місцевого самоврядування у статутні квпітали суб"єктів підприємницької діяльності</t>
  </si>
  <si>
    <t>виплату допомоги сім’ям з дітьми, малозабезпеченим сім'ям, інвалідам з дитинства, дітям-інвалідам, тимчасової державної допомоги дітям та допомоги по догляду за інвалідами І-ІІ групи внаслідок психічного розладу</t>
  </si>
  <si>
    <t xml:space="preserve"> поточний ремонт та обслуговування рентген-флюорогра-фічного обладнання Лугинської ЦРЛ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</si>
  <si>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</si>
  <si>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Програма забезпечення діяльності Центру допомоги учасникам АТО на 2016-2018 роки, рішення обласної ради від 31.03.2016 №206</t>
  </si>
  <si>
    <t>Код відомчої класифікації видатків</t>
  </si>
  <si>
    <t xml:space="preserve"> бюджет розвитку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</si>
  <si>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</si>
  <si>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</si>
  <si>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</si>
  <si>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приватних підприємств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</si>
  <si>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</si>
  <si>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приватних підприємств</t>
  </si>
  <si>
    <t>Податки на власність</t>
  </si>
  <si>
    <t xml:space="preserve">на виконання Програми забезпечення житлом дітей-сиріт, дітей, позбавлених батьківського піклування, та осіб з їх числа на 2013-2017 роки </t>
  </si>
  <si>
    <t>091214</t>
  </si>
  <si>
    <t xml:space="preserve">Інші установи та заклади </t>
  </si>
  <si>
    <t>1011100</t>
  </si>
  <si>
    <t xml:space="preserve">відзначення переможців серед міст та районів області, які брали участь у творчих звітах </t>
  </si>
  <si>
    <t>Управління агропромислового розвитку Житомирської обласної державної адміністрації</t>
  </si>
  <si>
    <t>Управління промисловості, розвитку інфраструктури та туризму Житомирської обласної державної адміністрації</t>
  </si>
  <si>
    <t>Управління інформаційної діяльності та комунікацій з громадськістю Житомирської обласної державної адміністрації</t>
  </si>
  <si>
    <t>погашення кредиторської заборгованості по капітальному ремонту будівлі ДНЗ №6 м.Попасна Луганської області</t>
  </si>
  <si>
    <t>Повернення коштів, наданих для кредитування індивідуальних сільських забудовників</t>
  </si>
  <si>
    <t>1011170</t>
  </si>
  <si>
    <t>від 22.12.2016 № 428</t>
  </si>
  <si>
    <r>
      <t xml:space="preserve">ЗФ Інші субвенції </t>
    </r>
    <r>
      <rPr>
        <b/>
        <sz val="14"/>
        <color indexed="55"/>
        <rFont val="Times New Roman"/>
        <family val="1"/>
        <charset val="204"/>
      </rPr>
      <t>дод</t>
    </r>
    <r>
      <rPr>
        <sz val="14"/>
        <color indexed="55"/>
        <rFont val="Times New Roman"/>
        <family val="1"/>
        <charset val="204"/>
      </rPr>
      <t xml:space="preserve"> усі ГРК</t>
    </r>
  </si>
  <si>
    <r>
      <t xml:space="preserve">СФ Інші субвенції </t>
    </r>
    <r>
      <rPr>
        <b/>
        <sz val="14"/>
        <color indexed="55"/>
        <rFont val="Times New Roman"/>
        <family val="1"/>
        <charset val="204"/>
      </rPr>
      <t>дод</t>
    </r>
    <r>
      <rPr>
        <sz val="14"/>
        <color indexed="55"/>
        <rFont val="Times New Roman"/>
        <family val="1"/>
        <charset val="204"/>
      </rPr>
      <t xml:space="preserve"> усі ГРК</t>
    </r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</si>
  <si>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</si>
  <si>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Проведення невідкладних відновлювальних робіт, будівництво та реконструкція спеціалізованих навчальних закладів</t>
  </si>
  <si>
    <t>комунальні послуги та енергоносії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</si>
  <si>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</si>
  <si>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Надання позашкільної освіти позашкільними закладами освіти, заходи із позашкільної роботи з дітьми</t>
  </si>
  <si>
    <t>1011120</t>
  </si>
  <si>
    <t>Код програмної класифікації видатків кредитування  місцевих бюджетів</t>
  </si>
  <si>
    <t>Код ФКВКБ</t>
  </si>
  <si>
    <t>Розподіл видатків обласного бюджету на 2017 рік</t>
  </si>
  <si>
    <t xml:space="preserve">                    Доходи обласного бюджету на 2017 рік</t>
  </si>
  <si>
    <t>Фінансування обласного бюджету на 2017 рік</t>
  </si>
  <si>
    <t>0110170</t>
  </si>
  <si>
    <t>0170</t>
  </si>
  <si>
    <t>0111</t>
  </si>
  <si>
    <t>3400</t>
  </si>
  <si>
    <t>1090</t>
  </si>
  <si>
    <t>7612</t>
  </si>
  <si>
    <t>0511</t>
  </si>
  <si>
    <t>0117600</t>
  </si>
  <si>
    <t>7600</t>
  </si>
  <si>
    <t>8800</t>
  </si>
  <si>
    <t>0180</t>
  </si>
  <si>
    <t>1140</t>
  </si>
  <si>
    <t>0950</t>
  </si>
  <si>
    <t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</t>
  </si>
  <si>
    <t>3300</t>
  </si>
  <si>
    <t>0318370</t>
  </si>
  <si>
    <t>8370</t>
  </si>
  <si>
    <t>8600</t>
  </si>
  <si>
    <t>0133</t>
  </si>
  <si>
    <t>1040</t>
  </si>
  <si>
    <t>0922</t>
  </si>
  <si>
    <t>1050</t>
  </si>
  <si>
    <t>Надання загальної середньої освіти загальноосвітніми школами-інтернатами для дітей-сиріт і дітей, позбавлених батьківського піклування</t>
  </si>
  <si>
    <t>1011070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</si>
  <si>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</si>
  <si>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</si>
  <si>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1080</t>
  </si>
  <si>
    <t>0960</t>
  </si>
  <si>
    <t>1100</t>
  </si>
  <si>
    <t>0930</t>
  </si>
  <si>
    <t>1120</t>
  </si>
  <si>
    <t>0941</t>
  </si>
  <si>
    <t>Проведення навчально-тренувальних зборів і змагань та заходів з інвалідного спорту</t>
  </si>
  <si>
    <t>О10116</t>
  </si>
  <si>
    <t>Призначення субвенції</t>
  </si>
  <si>
    <t>0100000</t>
  </si>
  <si>
    <t>0110000</t>
  </si>
  <si>
    <t>Разом по місцевих бюджетах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</si>
  <si>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</si>
  <si>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</si>
  <si>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</si>
  <si>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</si>
  <si>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реалізацію заходів Програми розвитку агропромислового комплексу Житомирської області на 2011-2015 роки</t>
  </si>
  <si>
    <t>забезпечення харчуванням (сніданками) учнів 5-11 класів загальноосвітніх навчальних закладів</t>
  </si>
  <si>
    <t>Відсоток  заверше-ності будівниц-тва об'єктів на майбутні роки</t>
  </si>
  <si>
    <t>Разом видатків на поточний рік</t>
  </si>
  <si>
    <t xml:space="preserve">фінансування Програм - переможців Всеукраїнського конкурсу проектів та програм розвитку місцевого самоврядування </t>
  </si>
  <si>
    <t>070501</t>
  </si>
  <si>
    <t>070804</t>
  </si>
  <si>
    <t>О90212</t>
  </si>
  <si>
    <t>080203</t>
  </si>
  <si>
    <t>О81003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</si>
  <si>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</si>
  <si>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</si>
  <si>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 xml:space="preserve">Плата за ліцензії на право оптової торгівлі алкогольними напоями та тютюновими виробами </t>
  </si>
  <si>
    <t>Плата за ліцензії на право роздрібної торгівлі алкогольними напоями та тютюновими виробами</t>
  </si>
  <si>
    <t>Плата за ліцензії та сертифікати, що сплачується ліцензіатами за місцем здійснення діяльності</t>
  </si>
  <si>
    <t>Надходження від орендної плати за користування цілісним майновим комплексом та іншим державним майном</t>
  </si>
  <si>
    <t xml:space="preserve"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 </t>
  </si>
  <si>
    <t>Від урядів зарубіжних країн та міжнарожних організацій</t>
  </si>
  <si>
    <t>Гранти (дарунки), що надійшли до бюджетів усіх рівнів</t>
  </si>
  <si>
    <t>З іншої частини бюджету</t>
  </si>
  <si>
    <t>Кошти, одержані із загального фонду бюджету до бюджету розвитку (спеціального фонду)</t>
  </si>
  <si>
    <t xml:space="preserve">Збір за забруднення навколишнього  природного середовища </t>
  </si>
  <si>
    <t>Інші збори за забруднення навколишнього природного середовища до Фонду охорони навколишнього природного середовища</t>
  </si>
  <si>
    <t>Кошти, отримані від учасника-переможця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учаснику-переможцю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</si>
  <si>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</si>
  <si>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Власні надходження бюджетних установ </t>
  </si>
  <si>
    <t>Надходження від плати за послуги, що надаються бюджетними установами згідно із законодавством</t>
  </si>
  <si>
    <t>в т.ч. на:</t>
  </si>
  <si>
    <t>Малинський районний бюджет</t>
  </si>
  <si>
    <t>Народицький районний бюджет</t>
  </si>
  <si>
    <t>Новоград- Волинський районний бюджет</t>
  </si>
  <si>
    <t>Овруцький районний бюджет</t>
  </si>
  <si>
    <t>Олевський районний бюджет</t>
  </si>
  <si>
    <t>Попільнянський районний бюджет</t>
  </si>
  <si>
    <t>Радомишльський районний бюджет</t>
  </si>
  <si>
    <t>Ружинський районний бюджет</t>
  </si>
  <si>
    <t>Черняхівський районний бюджет</t>
  </si>
  <si>
    <t>Чуднівський районний бюджет</t>
  </si>
  <si>
    <t>Ягнятинський сільський бюджет Ружинського району</t>
  </si>
  <si>
    <t>Хотинівський сільський бюджет Коростенського району</t>
  </si>
  <si>
    <t>Каленський сільський бюджет Коростенського району</t>
  </si>
  <si>
    <t>Любимівський сільський бюджет Андрушівського району</t>
  </si>
  <si>
    <t>Іванопільський селищний бюджет Чуднівського району</t>
  </si>
  <si>
    <t>Утримання закладів, що надають соціальні послуги дітям, які опинились у складних життєвих обставинах</t>
  </si>
  <si>
    <t>3111</t>
  </si>
  <si>
    <t>1113130</t>
  </si>
  <si>
    <t>3130</t>
  </si>
  <si>
    <t>1115010</t>
  </si>
  <si>
    <t>5010</t>
  </si>
  <si>
    <t>1115040</t>
  </si>
  <si>
    <t>5040</t>
  </si>
  <si>
    <t>1115021</t>
  </si>
  <si>
    <t>1115020</t>
  </si>
  <si>
    <t>1115030</t>
  </si>
  <si>
    <t>5030</t>
  </si>
  <si>
    <t>1113131</t>
  </si>
  <si>
    <t>3131</t>
  </si>
  <si>
    <t>1113132</t>
  </si>
  <si>
    <t>3132</t>
  </si>
  <si>
    <t>1113133</t>
  </si>
  <si>
    <t>3133</t>
  </si>
  <si>
    <t>1113134</t>
  </si>
  <si>
    <t>3134</t>
  </si>
  <si>
    <t>1113140</t>
  </si>
  <si>
    <t>3140</t>
  </si>
  <si>
    <t>1113160</t>
  </si>
  <si>
    <t>3160</t>
  </si>
  <si>
    <t>1113500</t>
  </si>
  <si>
    <t>3500</t>
  </si>
  <si>
    <t>1115011</t>
  </si>
  <si>
    <t>5011</t>
  </si>
  <si>
    <t>1115012</t>
  </si>
  <si>
    <t>5012</t>
  </si>
  <si>
    <t>5021</t>
  </si>
  <si>
    <t>1115022</t>
  </si>
  <si>
    <t>1115023</t>
  </si>
  <si>
    <t>5023</t>
  </si>
  <si>
    <t>1115031</t>
  </si>
  <si>
    <t>5031</t>
  </si>
  <si>
    <t>1115032</t>
  </si>
  <si>
    <t>5032</t>
  </si>
  <si>
    <t>1115033</t>
  </si>
  <si>
    <t>5033</t>
  </si>
  <si>
    <t>1115041</t>
  </si>
  <si>
    <t>5041</t>
  </si>
  <si>
    <t>1115042</t>
  </si>
  <si>
    <t>5042</t>
  </si>
  <si>
    <t>1115060</t>
  </si>
  <si>
    <t>5060</t>
  </si>
  <si>
    <t>1118600</t>
  </si>
  <si>
    <t>1118100</t>
  </si>
  <si>
    <t>8100</t>
  </si>
  <si>
    <t>Надання та повернення пільгового довгострокового кредиту на будівництво (реконструкцію) та придбання житла</t>
  </si>
  <si>
    <t>1118108</t>
  </si>
  <si>
    <t>8108</t>
  </si>
  <si>
    <t>1060</t>
  </si>
  <si>
    <t>1400000</t>
  </si>
  <si>
    <t>1410000</t>
  </si>
  <si>
    <t>1411120</t>
  </si>
  <si>
    <t>1411150</t>
  </si>
  <si>
    <t>1150</t>
  </si>
  <si>
    <t>Підвищення кваліфікації, перепідготовка кадрів іншими закладами післядипломної освіти</t>
  </si>
  <si>
    <t>1412010</t>
  </si>
  <si>
    <t>2010</t>
  </si>
  <si>
    <t>Багатопрофільна стаціонарна медична допомога населенню</t>
  </si>
  <si>
    <t>1412030</t>
  </si>
  <si>
    <t>2030</t>
  </si>
  <si>
    <t>0732</t>
  </si>
  <si>
    <t>1412050</t>
  </si>
  <si>
    <t>2050</t>
  </si>
  <si>
    <t>Спеціалізована стаціонарна медична допомога населенню</t>
  </si>
  <si>
    <t>0731</t>
  </si>
  <si>
    <t>0733</t>
  </si>
  <si>
    <t>1402060</t>
  </si>
  <si>
    <t>2060</t>
  </si>
  <si>
    <t>0734</t>
  </si>
  <si>
    <t>Санаторне лікування хворих на туберкульоз</t>
  </si>
  <si>
    <t>1412090</t>
  </si>
  <si>
    <t>2090</t>
  </si>
  <si>
    <t>0761</t>
  </si>
  <si>
    <t>Медико-соціальний захист дітей-сиріт і дітей, позбавлених батьківського піклування</t>
  </si>
  <si>
    <t>1412100</t>
  </si>
  <si>
    <t>2100</t>
  </si>
  <si>
    <t>0762</t>
  </si>
  <si>
    <t>Створення банків крові та її компонентів</t>
  </si>
  <si>
    <t>1412110</t>
  </si>
  <si>
    <t>2110</t>
  </si>
  <si>
    <t>0724</t>
  </si>
  <si>
    <t>Надання екстреної та швидкої медичної допомоги населенню</t>
  </si>
  <si>
    <t>1412130</t>
  </si>
  <si>
    <t>2130</t>
  </si>
  <si>
    <t>0722</t>
  </si>
  <si>
    <t>Спеціалізована амбулаторно-поліклінічна допомога населенню</t>
  </si>
  <si>
    <t>1412140</t>
  </si>
  <si>
    <t>2140</t>
  </si>
  <si>
    <t>Надання стоматологічної допомоги населенню</t>
  </si>
  <si>
    <t>1412190</t>
  </si>
  <si>
    <t>2190</t>
  </si>
  <si>
    <t>0763</t>
  </si>
  <si>
    <t>Проведення належної медико-соціальної експертизи (МСЕК)</t>
  </si>
  <si>
    <t>1412220</t>
  </si>
  <si>
    <t>2220</t>
  </si>
  <si>
    <t>Інші заходи в галузі охорони здоров’я</t>
  </si>
  <si>
    <t>1412200</t>
  </si>
  <si>
    <t>2200</t>
  </si>
  <si>
    <t>1412210</t>
  </si>
  <si>
    <t>2210</t>
  </si>
  <si>
    <t>Програми і централізовані заходи у галузі охорони здоров’я</t>
  </si>
  <si>
    <t>Програма і централізовані заходи профілактики ВІЛ-інфекції/СНІДу</t>
  </si>
  <si>
    <t>1412213</t>
  </si>
  <si>
    <t>2213</t>
  </si>
  <si>
    <t>1412214</t>
  </si>
  <si>
    <t>2214</t>
  </si>
  <si>
    <t>1414060</t>
  </si>
  <si>
    <t>4060</t>
  </si>
  <si>
    <t>0824</t>
  </si>
  <si>
    <t>1500000</t>
  </si>
  <si>
    <t>1510000</t>
  </si>
  <si>
    <t>1513050</t>
  </si>
  <si>
    <t>3050</t>
  </si>
  <si>
    <t>Пільгове медичне обслуговування осіб, які постраждали внаслідок Чорнобильської катастрофи</t>
  </si>
  <si>
    <t>1513400</t>
  </si>
  <si>
    <t>3090</t>
  </si>
  <si>
    <t>1030</t>
  </si>
  <si>
    <t>1513101</t>
  </si>
  <si>
    <t>3101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</si>
  <si>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</si>
  <si>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</si>
  <si>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1513102</t>
  </si>
  <si>
    <t>3102</t>
  </si>
  <si>
    <t>1020</t>
  </si>
  <si>
    <t>1513103</t>
  </si>
  <si>
    <t>3103</t>
  </si>
  <si>
    <t>1513105</t>
  </si>
  <si>
    <t>3105</t>
  </si>
  <si>
    <t>Надання реабілітаційних послуг інвалідам та дітям-інвалідам</t>
  </si>
  <si>
    <t>1513180</t>
  </si>
  <si>
    <t>3180</t>
  </si>
  <si>
    <t>1513182</t>
  </si>
  <si>
    <t>3182</t>
  </si>
  <si>
    <t>1513183</t>
  </si>
  <si>
    <t>3183</t>
  </si>
  <si>
    <t>1513220</t>
  </si>
  <si>
    <t>3220</t>
  </si>
  <si>
    <t>Забезпечення обробки інформації з нарахування та виплати допомог і компенсацій</t>
  </si>
  <si>
    <t>1513300</t>
  </si>
  <si>
    <t>1518600</t>
  </si>
  <si>
    <t>1516320</t>
  </si>
  <si>
    <t>6320</t>
  </si>
  <si>
    <t>Надання допомоги у вирішенні житлових питань</t>
  </si>
  <si>
    <t>1516322</t>
  </si>
  <si>
    <t>6322</t>
  </si>
  <si>
    <t>Житлове будівництво і придбання житла військовослужбовцям та особам рядового і начальницького складу, звільненим у запас або відставку за станом 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обов’язків, а також учасникам бойових дій в Афганістані та воєнних конфліктів</t>
  </si>
  <si>
    <t>2000000</t>
  </si>
  <si>
    <t>2010000</t>
  </si>
  <si>
    <t>2013111</t>
  </si>
  <si>
    <t>2013112</t>
  </si>
  <si>
    <t>3112</t>
  </si>
  <si>
    <t>2013140</t>
  </si>
  <si>
    <t>2018800</t>
  </si>
  <si>
    <t>2400000</t>
  </si>
  <si>
    <t>2410000</t>
  </si>
  <si>
    <t>2411120</t>
  </si>
  <si>
    <t>2414020</t>
  </si>
  <si>
    <t>Підготовка кадрів вищими навчальними закладами І і ІІ рівнів акредитації</t>
  </si>
  <si>
    <t>1170</t>
  </si>
  <si>
    <t>0990</t>
  </si>
  <si>
    <t>Методичне забезпечення діяльності навчальних закладів та інші заходи в галузі освіти</t>
  </si>
  <si>
    <t>1210</t>
  </si>
  <si>
    <t>1011220</t>
  </si>
  <si>
    <t>1220</t>
  </si>
  <si>
    <t>5020</t>
  </si>
  <si>
    <t>Діяльність закладів фізичної культури і спорту</t>
  </si>
  <si>
    <t>5022</t>
  </si>
  <si>
    <t>0810</t>
  </si>
  <si>
    <t>1113111</t>
  </si>
  <si>
    <t>3110</t>
  </si>
  <si>
    <t>Департамент містобудування, архітектури, будівництва та житлово-комунального господарства Житомирської обласної державної адміністрації</t>
  </si>
  <si>
    <t>Додаткова дотація з державного  бюджету місцевим бюджетам на оплату праці працівників бюджетних установ</t>
  </si>
  <si>
    <t xml:space="preserve">Субвенції  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</si>
  <si>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</si>
  <si>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місцевим бюджетам на будівництво, реконструкцію, ремонт автомобільних доріг комунальної власності</t>
  </si>
  <si>
    <t xml:space="preserve">Субвенція з державного бюджету місцевим бюджетам для сплати заборгованості за поставлене у 2012 році медичне обладнання вітчизняного виробництва </t>
  </si>
  <si>
    <t>Субвенція на підготовку робітничих кадрів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</si>
  <si>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</si>
  <si>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</si>
  <si>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Фінансова підтримка гастрольної діяльності</t>
  </si>
  <si>
    <t>Надання кредитів</t>
  </si>
  <si>
    <t>Повернення кредитів</t>
  </si>
  <si>
    <t>Кредитування - всього</t>
  </si>
  <si>
    <t>О91303</t>
  </si>
  <si>
    <t>2411140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</si>
  <si>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</si>
  <si>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</si>
  <si>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Додаткова дотація з державного бюджету місцевим бюджетам на оплату праці працівників бюджетних установ</t>
  </si>
  <si>
    <t xml:space="preserve">Орендна плата за водні об"єкти (їх частини), що надаються в користування на умовах оренди Радою міністрів Автономної республіки Крим, обласними, районними, Київською та Севастопільською міськими державними адміністраціями, місцевими радами 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</si>
  <si>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</si>
  <si>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Реалізація заходів щодо інвестиційного розвитку території</t>
  </si>
  <si>
    <t>Брусилівський районний бюджет</t>
  </si>
  <si>
    <t>Романівський районний бюджет</t>
  </si>
  <si>
    <t>Ємільчинський районний бюджет</t>
  </si>
  <si>
    <t>Коростенський районний бюджет</t>
  </si>
  <si>
    <t>Коростишівський районний бюджет</t>
  </si>
  <si>
    <t>Лугинський районний бюджет</t>
  </si>
  <si>
    <t>Любарський районний бюджет</t>
  </si>
  <si>
    <t>Фінансування за борговими операціями</t>
  </si>
  <si>
    <t>Фінансування за активними операціями</t>
  </si>
  <si>
    <t>Всього за типом боргового зобов"язання</t>
  </si>
  <si>
    <t>Кирданівський сільський бюджет Овруцького району</t>
  </si>
  <si>
    <t>Листвинський сільський бюджет Овруцького району</t>
  </si>
  <si>
    <t>Раківщинський сільський бюджет Овруцького району</t>
  </si>
  <si>
    <t>Черепинський сільський бюджет Овруцького району</t>
  </si>
  <si>
    <t>Словечанський сільський бюджет Овруцького району</t>
  </si>
  <si>
    <t>Бігунський сільський бюджет Овруцького району</t>
  </si>
  <si>
    <t>Житлове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</si>
  <si>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Створення багатофункціонального спортивно- оздоровчого комплексу на базі ДЮСШ з футболу "Полісся" Житомирської обласної ради</t>
  </si>
  <si>
    <t xml:space="preserve"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 </t>
  </si>
  <si>
    <t>Найменування згідно з класифікацією фінансування бюджету</t>
  </si>
  <si>
    <t xml:space="preserve">   Всього</t>
  </si>
  <si>
    <t>Субвенція спеціального фонду:</t>
  </si>
  <si>
    <r>
      <t>Назва об</t>
    </r>
    <r>
      <rPr>
        <b/>
        <sz val="14"/>
        <rFont val="Arial Cyr"/>
        <charset val="204"/>
      </rPr>
      <t>’</t>
    </r>
    <r>
      <rPr>
        <b/>
        <sz val="14"/>
        <rFont val="Times New Roman"/>
        <family val="1"/>
        <charset val="204"/>
      </rPr>
      <t>єктів відповідно до проектно-кошторисної докуменації; тощо</t>
    </r>
  </si>
  <si>
    <t>Назва місцевого бюджету адміністративно - територіальної одиниці</t>
  </si>
  <si>
    <t>Субвенції з обласного бюджету</t>
  </si>
  <si>
    <t>Субвенція спеціального фонду на:</t>
  </si>
  <si>
    <t>Н.І. Рибак</t>
  </si>
  <si>
    <t>Додаткова дотація з державного бюджету на виплату надбавок за обсяг та якість виконаної роботи медичним працівникам закладів охорони здоров’я, що надають первинну медичну допомогу, у непілотних регіонах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</si>
  <si>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</si>
  <si>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</si>
  <si>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погашення кредиторської заборгованості за виконані роботи у 2014 році по переведенню котелень на альтернативні види палива (заміщення природного газу у сфері теплопостачання)</t>
  </si>
  <si>
    <t>з них:</t>
  </si>
  <si>
    <t>Всього</t>
  </si>
  <si>
    <t>РАЗОМ</t>
  </si>
  <si>
    <t>070807</t>
  </si>
  <si>
    <t>Надходження коштів від відшкодування втрат сільськогосподарського і лісогосподарського виробництва</t>
  </si>
  <si>
    <t xml:space="preserve">Проект Програми економічного і соціального розвитку Житомирської області на 2017 рік 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</si>
  <si>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</si>
  <si>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 класифікацією/ТПКВКМБ</t>
  </si>
  <si>
    <t>Код програмної класифікації видатків кредитування місцевих бюджетів</t>
  </si>
  <si>
    <t>надання державної підтримки особам з особливими освітніми потребами</t>
  </si>
  <si>
    <t>Реконструкція приміщень відділення реабілітації обласного медичного центру вертебрології і реабілітації</t>
  </si>
  <si>
    <t>Корегування проектно-кошторисної документації та проведення робіт по об"єкту "Будівництво (добудова) приміщень Житомирського онкологічного диспансеру по вул. Фещенка-Чопівського, 24/4 в м. Житомирі"</t>
  </si>
  <si>
    <t xml:space="preserve">в т.ч.: </t>
  </si>
  <si>
    <t>Надходження рентної плати за спеціальне використання води від підприємств житлово-комунального господарства</t>
  </si>
  <si>
    <t xml:space="preserve">виконання Програми забезпечення депутатської діяльності, проведення конкурсів та нагород обласної ради на 2016 рік </t>
  </si>
  <si>
    <t>Програми і заходи  центрів соціальних служб для сім"ї, дітей та молоді</t>
  </si>
  <si>
    <t>О70801</t>
  </si>
  <si>
    <t>Придбання підручників</t>
  </si>
  <si>
    <t xml:space="preserve">Фінансова підтримка спортивних споруд </t>
  </si>
  <si>
    <t>070702</t>
  </si>
  <si>
    <t>Субвенція з державного бюджету місцевим бюджетам на соціально-економічний розвиток</t>
  </si>
  <si>
    <t>Інша субвенція</t>
  </si>
  <si>
    <t>Утримання центрів з інвалідного спорту і реабілітаційних шкіл</t>
  </si>
  <si>
    <t>Утримання центрів «Спорт для всіх» та проведення заходів з фізичної культури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</si>
  <si>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</si>
  <si>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</si>
  <si>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070701</t>
  </si>
  <si>
    <t>60</t>
  </si>
  <si>
    <t>Інші освітні програми</t>
  </si>
  <si>
    <t xml:space="preserve">Інші видатки </t>
  </si>
  <si>
    <t>Інші видатки на соціальний захист населення</t>
  </si>
  <si>
    <t>Філармонії, музичні колективи і ансамблі та інші мистецькі  заклади та заходи</t>
  </si>
  <si>
    <t>Резервний фонд</t>
  </si>
  <si>
    <t xml:space="preserve">  </t>
  </si>
  <si>
    <t>О91102</t>
  </si>
  <si>
    <t>4020</t>
  </si>
  <si>
    <t>0821</t>
  </si>
  <si>
    <t>2414030</t>
  </si>
  <si>
    <t>4030</t>
  </si>
  <si>
    <t>0822</t>
  </si>
  <si>
    <t>2414060</t>
  </si>
  <si>
    <t>2414070</t>
  </si>
  <si>
    <t>4070</t>
  </si>
  <si>
    <t>2414200</t>
  </si>
  <si>
    <t>4200</t>
  </si>
  <si>
    <t>0829</t>
  </si>
  <si>
    <t>2417210</t>
  </si>
  <si>
    <t>7210</t>
  </si>
  <si>
    <t>2417213</t>
  </si>
  <si>
    <t>7213</t>
  </si>
  <si>
    <t>0830</t>
  </si>
  <si>
    <t>2416310</t>
  </si>
  <si>
    <t>6310</t>
  </si>
  <si>
    <t>0490</t>
  </si>
  <si>
    <t>3000000</t>
  </si>
  <si>
    <t>3010000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</si>
  <si>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</si>
  <si>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О91214</t>
  </si>
  <si>
    <t>090412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</si>
  <si>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</si>
  <si>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</si>
  <si>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</si>
  <si>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Рентна плата та плата за використання інших природних ресурсів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</si>
  <si>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</si>
  <si>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</si>
  <si>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</si>
  <si>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 місцевого значення)</t>
  </si>
  <si>
    <t>Рентна плата за спеціальне використання води для потреб гідроенергетики</t>
  </si>
  <si>
    <t>Великодивлинський сільський бюджет Лугинського району</t>
  </si>
  <si>
    <t>Жеревицький сільський бюджет Лугинського району</t>
  </si>
  <si>
    <t>Старочуднівськогутянський сільский бюджет Романівського району</t>
  </si>
  <si>
    <t>Колодяжненський сільський бюджет Романівського району</t>
  </si>
  <si>
    <t>Рейський сільський бюджет Бердичівського району</t>
  </si>
  <si>
    <t>Вишевицький сільський бюджет</t>
  </si>
  <si>
    <t>Народицький селищний бюджет</t>
  </si>
  <si>
    <t>Новоборівський селищний бюджет</t>
  </si>
  <si>
    <t>Програма інформаційної діяльності Житомирської обласної державної адміністрації та розвитку інформаційного простору області на 2016-2018 роки, рішення обласної ради від 24.12.2015  № 29</t>
  </si>
  <si>
    <t>Програма розвитку громадянського суспільства у Житомирській області на 2016 – 2018 роки , рішення обласної ради від 24.12.2015  № 30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</si>
  <si>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</si>
  <si>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</si>
  <si>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</t>
  </si>
  <si>
    <t>Офіційні трансферти</t>
  </si>
  <si>
    <t>Кошти, що передаються із загального фонду бюджету до бюджету розвитку (спеціального фонду)</t>
  </si>
  <si>
    <t>Дубрівський сільський бюджет</t>
  </si>
  <si>
    <t>Іршанський селищний бюджет</t>
  </si>
  <si>
    <t>Тетерівський сільський бюджет</t>
  </si>
  <si>
    <t>Червоненський сільський бюджет</t>
  </si>
  <si>
    <t>Андрушівський районний бюджет</t>
  </si>
  <si>
    <t>Баранівський районний бюджет</t>
  </si>
  <si>
    <t>Бердичівський районний бюджет</t>
  </si>
  <si>
    <t>На початок періоду</t>
  </si>
  <si>
    <t>На кінець періоду</t>
  </si>
  <si>
    <t>Всього за типом кредитора</t>
  </si>
  <si>
    <t>інші субвенції, всього</t>
  </si>
  <si>
    <t>1000000</t>
  </si>
  <si>
    <t>10</t>
  </si>
  <si>
    <t>1010000</t>
  </si>
  <si>
    <t>1011040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</si>
  <si>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</si>
  <si>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1011050</t>
  </si>
  <si>
    <t>Іршанський селишний бюджет</t>
  </si>
  <si>
    <t>Надання загальної середньої освіти 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</si>
  <si>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 xml:space="preserve">від                             № </t>
  </si>
  <si>
    <t xml:space="preserve">Субвенція з державного бюджету місцевим бюджетам на надання пільг  з 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зв’язку з відміною податку з власників транспортних засобів та 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 громадян </t>
  </si>
  <si>
    <t>Хлуплянський сільський бюджет Овруцького району</t>
  </si>
  <si>
    <t>1011140</t>
  </si>
  <si>
    <t>на будівництво газопроводу до с.Никонівка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</si>
  <si>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</si>
  <si>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Облаштування новостворюваних закладів, які надають соціальні послуги дітям та молоді</t>
  </si>
  <si>
    <t>Найменування місцевої (регіональної) програми</t>
  </si>
  <si>
    <t>Разом загальний та спеціальний фонди</t>
  </si>
  <si>
    <t>в т.ч. бюджет розвитку</t>
  </si>
  <si>
    <t>О61007</t>
  </si>
  <si>
    <t>О70301</t>
  </si>
  <si>
    <t>О70302</t>
  </si>
  <si>
    <t>О70303</t>
  </si>
  <si>
    <t>О70304</t>
  </si>
  <si>
    <t>О70401</t>
  </si>
  <si>
    <t>О70601</t>
  </si>
  <si>
    <t>О70701</t>
  </si>
  <si>
    <t>О80101</t>
  </si>
  <si>
    <t>О80204</t>
  </si>
  <si>
    <t>О80207</t>
  </si>
  <si>
    <t>О80208</t>
  </si>
  <si>
    <t>О80400</t>
  </si>
  <si>
    <t>О80500</t>
  </si>
  <si>
    <t>О81001</t>
  </si>
  <si>
    <t>Загальний обсяг фінансування будівництва</t>
  </si>
  <si>
    <t>на реконструкцію чи капітальний ремонт житла</t>
  </si>
  <si>
    <t>на придбання житла</t>
  </si>
  <si>
    <t>Всього видатків на завершення будівництва об'єкту на майбутні роки</t>
  </si>
  <si>
    <t>житло дітям</t>
  </si>
  <si>
    <t>Надходження бюджетних установ від реалізації в установленому порядку майна (крім нерухомого майна)</t>
  </si>
  <si>
    <t>Субвенція з державного бюджету місцевим бюджетам на реалізацію пріоритетів розвитку регіонів</t>
  </si>
  <si>
    <t>Інші установи та заклади</t>
  </si>
  <si>
    <t>Інші субвенції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</si>
  <si>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</si>
  <si>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</si>
  <si>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 на право експорту, імпорту алкогольними напоями та тютюновими виробами</t>
  </si>
  <si>
    <t>у т.ч. субвенція з державного бюджету</t>
  </si>
  <si>
    <t>грн.</t>
  </si>
  <si>
    <t>Додаткові дотації</t>
  </si>
  <si>
    <t>Код бюджету</t>
  </si>
  <si>
    <t xml:space="preserve">здійснення заходів щодо соціально-економічного розвитку окремих територій </t>
  </si>
  <si>
    <t>Додаток  5</t>
  </si>
  <si>
    <t>Додаток 6</t>
  </si>
  <si>
    <t>Додаток  7</t>
  </si>
  <si>
    <t xml:space="preserve">Додаток  2 </t>
  </si>
  <si>
    <t>Додаток  3</t>
  </si>
  <si>
    <t>Додаток  4</t>
  </si>
  <si>
    <t>Програми і централізовані заходи боротьби з туберкульозом</t>
  </si>
  <si>
    <t>О81008</t>
  </si>
  <si>
    <t>О81009</t>
  </si>
  <si>
    <t xml:space="preserve">Видатки на утримання об"єктів соціальної сфери, що передаються до комунальної власності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</si>
  <si>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</si>
  <si>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Обласна комплексна Програма соціального захисту інвалідів, ветеранів війни та праці, пенсіонерів та незахищених верств населення Житомирської області на 2013-2017 роки, рішення обласної ради від 20.12.2012 №764</t>
  </si>
  <si>
    <t>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</si>
  <si>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</si>
  <si>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</si>
  <si>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Підтримка засобів масової інформації</t>
  </si>
  <si>
    <t>2013110</t>
  </si>
  <si>
    <t>Інші видатки</t>
  </si>
  <si>
    <t>Фінансова підтримка громадських організацій інвалідів і ветеранів</t>
  </si>
  <si>
    <t>Театри</t>
  </si>
  <si>
    <t>Музеї і виставки</t>
  </si>
  <si>
    <t>в тому числі на виготовлення органами ведення Державного реєстру виборців списків виборців та іменних запрошень для підготовки і проведення перших виборів депутатів  сільських, селищних, міських рад об"єднаних територіальних громад та відповідних сільських, селищних, міських голів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</si>
  <si>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</si>
  <si>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видатки споживання</t>
  </si>
  <si>
    <t>видатки розвитку</t>
  </si>
  <si>
    <t>Проведення невідкладних відновлювальних робіт, будівництво та реконстру-кція спеціалізованих  навчальних закладів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</si>
  <si>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</si>
  <si>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 xml:space="preserve">Плата за ліцензії на виробництво спирту етилового, коньячного і плодового, алкогольних напоїв та тютюнових виробів </t>
  </si>
  <si>
    <t>Проведення навчально-тренувальних зборів і змагань з неолімпійських видів спорту</t>
  </si>
  <si>
    <t>Разом:</t>
  </si>
  <si>
    <t>1513090</t>
  </si>
  <si>
    <t>О70307</t>
  </si>
  <si>
    <t>О91106</t>
  </si>
  <si>
    <t>О90802</t>
  </si>
  <si>
    <t>О70702</t>
  </si>
  <si>
    <t>Інші заклади і заходи післядипломної освіти</t>
  </si>
  <si>
    <t>Інша діяльність у сфері охорони навколишнього природного середовища</t>
  </si>
  <si>
    <t>О60</t>
  </si>
  <si>
    <t>Перший заступник</t>
  </si>
  <si>
    <t>Охорона і раціональне використання земель</t>
  </si>
  <si>
    <t xml:space="preserve"> </t>
  </si>
  <si>
    <t>до рішення обласної ради</t>
  </si>
  <si>
    <t>Внутрішнє фінансування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</si>
  <si>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</si>
  <si>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3013400</t>
  </si>
  <si>
    <t>3017210</t>
  </si>
  <si>
    <t>3017213</t>
  </si>
  <si>
    <t>3018600</t>
  </si>
  <si>
    <t>4700000</t>
  </si>
  <si>
    <t>4710000</t>
  </si>
  <si>
    <t>4716310</t>
  </si>
  <si>
    <t>0320</t>
  </si>
  <si>
    <t>4717840</t>
  </si>
  <si>
    <t>7840</t>
  </si>
  <si>
    <t>Організація рятування на водах</t>
  </si>
  <si>
    <t>4718600</t>
  </si>
  <si>
    <t>5100000</t>
  </si>
  <si>
    <t>5110000</t>
  </si>
  <si>
    <t>5116650</t>
  </si>
  <si>
    <t>6650</t>
  </si>
  <si>
    <t>0456</t>
  </si>
  <si>
    <t>Утримання та розвиток інфраструктури доріг</t>
  </si>
  <si>
    <t>5118600</t>
  </si>
  <si>
    <t>5300000</t>
  </si>
  <si>
    <t>5310000</t>
  </si>
  <si>
    <t>5317330</t>
  </si>
  <si>
    <t>7330</t>
  </si>
  <si>
    <t>0421</t>
  </si>
  <si>
    <t>5317340</t>
  </si>
  <si>
    <t>7340</t>
  </si>
  <si>
    <t>6000000</t>
  </si>
  <si>
    <t>6010000</t>
  </si>
  <si>
    <t>6019130</t>
  </si>
  <si>
    <t>9130</t>
  </si>
  <si>
    <t>0513</t>
  </si>
  <si>
    <t>6019140</t>
  </si>
  <si>
    <t>9140</t>
  </si>
  <si>
    <t>0540</t>
  </si>
  <si>
    <t>6700000</t>
  </si>
  <si>
    <t>6710000</t>
  </si>
  <si>
    <t>6717810</t>
  </si>
  <si>
    <t>7810</t>
  </si>
  <si>
    <t>7300000</t>
  </si>
  <si>
    <t>7310000</t>
  </si>
  <si>
    <t>7317450</t>
  </si>
  <si>
    <t>7450</t>
  </si>
  <si>
    <t>0411</t>
  </si>
  <si>
    <t>7317500</t>
  </si>
  <si>
    <t>7500</t>
  </si>
  <si>
    <t>7318600</t>
  </si>
  <si>
    <t>7500000</t>
  </si>
  <si>
    <t>7510000</t>
  </si>
  <si>
    <t>7518010</t>
  </si>
  <si>
    <t>8010</t>
  </si>
  <si>
    <t>7518210</t>
  </si>
  <si>
    <t>8210</t>
  </si>
  <si>
    <t>7518260</t>
  </si>
  <si>
    <t>8260</t>
  </si>
  <si>
    <t>7518320</t>
  </si>
  <si>
    <t>8320</t>
  </si>
  <si>
    <t>7518340</t>
  </si>
  <si>
    <t>8340</t>
  </si>
  <si>
    <t>7518370</t>
  </si>
  <si>
    <t>7518610</t>
  </si>
  <si>
    <t>8610</t>
  </si>
  <si>
    <t>7518480</t>
  </si>
  <si>
    <t>8480</t>
  </si>
  <si>
    <t>7518440</t>
  </si>
  <si>
    <t>8440</t>
  </si>
  <si>
    <t>7518800</t>
  </si>
  <si>
    <t>7518580</t>
  </si>
  <si>
    <t>8580</t>
  </si>
  <si>
    <t>7518510</t>
  </si>
  <si>
    <t>8510</t>
  </si>
  <si>
    <t>1</t>
  </si>
  <si>
    <t>2</t>
  </si>
  <si>
    <t>3</t>
  </si>
  <si>
    <t>2416422</t>
  </si>
  <si>
    <t>6422</t>
  </si>
  <si>
    <t>Операційні видатки - паспортизація, інвентаризація пам'яток архітектури, премії в галузі архітектури</t>
  </si>
  <si>
    <t>2416420</t>
  </si>
  <si>
    <t>6420</t>
  </si>
  <si>
    <t>Збереження пам’яток історії та культури</t>
  </si>
  <si>
    <t>4716380</t>
  </si>
  <si>
    <t>6380</t>
  </si>
  <si>
    <t>Будівництво та реконструкція спеціалізованих лікарень та інших спеціалізованих закладів</t>
  </si>
  <si>
    <t>4716421</t>
  </si>
  <si>
    <t>6421</t>
  </si>
  <si>
    <t>Збереження, розвиток, реконструкція та реставрація  пам’яток історії та культури</t>
  </si>
  <si>
    <t>4716420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</si>
  <si>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</si>
  <si>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</si>
  <si>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</si>
  <si>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</si>
  <si>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По відповідальних виконавцях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</si>
  <si>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</si>
  <si>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</si>
  <si>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О90213</t>
  </si>
  <si>
    <t>Збереження, розвиток, реконструкція та реставрація пам"яток історії та культури</t>
  </si>
  <si>
    <t>Додаток 5.1</t>
  </si>
  <si>
    <t>Баланс</t>
  </si>
  <si>
    <t>Здійснення соціальної роботи з вразливими категоріями населення</t>
  </si>
  <si>
    <t>Субвенція з державного бюджету на реалізацію заходів з ліквідації наслідків Чорнобильської катастрофи</t>
  </si>
  <si>
    <t>Інші правоохоронні заходи і заклади</t>
  </si>
  <si>
    <t>Здійснення фізкультурно-спортивної та реабілітаційної роботи серед інвалідів</t>
  </si>
  <si>
    <t>Кошти, що передаються із загального фонду бюдже-ту до бюджету розвитку (спеціального фонду)</t>
  </si>
  <si>
    <t>Заходи державної політики із забезпечення рівних прав та можливостей жінок та чоловіків</t>
  </si>
  <si>
    <t>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- II групи з числа військовослужбовців, які брали участь у зазначеній операції, та потребують поліпшення житлових умов</t>
  </si>
  <si>
    <t>О8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</si>
  <si>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</si>
  <si>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О81002</t>
  </si>
  <si>
    <t>О90403</t>
  </si>
  <si>
    <t>О90601</t>
  </si>
  <si>
    <t>О90901</t>
  </si>
  <si>
    <t>О91203</t>
  </si>
  <si>
    <t>О90412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</si>
  <si>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</si>
  <si>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</si>
  <si>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 xml:space="preserve">Заходи з проведення лабораторно-діагностичних, лікувально-профілактичних робіт, утримання ветеринарних лікарень та ветеринарних лабораторій </t>
  </si>
  <si>
    <t xml:space="preserve"> будівництво, реконструкцію, ремонт та утримання вулиць і доріг комунальної власності у населених пунктах</t>
  </si>
  <si>
    <t>реалізацію пріоритетів розвитку регіонів</t>
  </si>
  <si>
    <t xml:space="preserve">Внески органів влади Автономної Республіки Крим та органів місцевого самоврядування у статутні фонди суб'єктів підприємницької діяльності </t>
  </si>
  <si>
    <t>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</si>
  <si>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О91109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</si>
  <si>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</si>
  <si>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</si>
  <si>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</si>
  <si>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 xml:space="preserve"> утримання об'єктів спільного користування чи ліквідацію негативних наслідків діяльності об"єктів спільного користування</t>
  </si>
  <si>
    <t>Код тимчасової класифікації видатків та кредитування місцевих бюджетів</t>
  </si>
  <si>
    <t xml:space="preserve">надання пільг  з 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зв’язку з відміною податку з власників транспортних засобів та 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 громадян </t>
  </si>
  <si>
    <t>придбання витратних матеріалів для закладів охорони здоров"я та лікарських засобів для інгаляційної анестезії</t>
  </si>
  <si>
    <t xml:space="preserve">Брусилівський районний бюджет </t>
  </si>
  <si>
    <t xml:space="preserve">Малинський районний бюджет </t>
  </si>
  <si>
    <t>Новоград-Волинський районний бюджет</t>
  </si>
  <si>
    <t>Разом по районних бюджетах</t>
  </si>
  <si>
    <t>Разом по бюджетах ОТГ</t>
  </si>
  <si>
    <t>інші</t>
  </si>
  <si>
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(оснащення опорних закладів сучасною матеріально-технічною базою (засобами навчання, навчальними комп’ютерними комплексами та мультимедійним обладнанням, впровадження енергозберігаючих технологій тощо) </t>
  </si>
  <si>
    <t>Старочуднівськогутян-ський сільський бюджет Романівського району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</si>
  <si>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</si>
  <si>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на співфінансування оформлення документів по ПТУ</t>
  </si>
  <si>
    <t>Підготовка робітничих кадрів професійно-технічними закладами та іншими закладами освіти</t>
  </si>
  <si>
    <t>1015030</t>
  </si>
  <si>
    <t>1015031</t>
  </si>
  <si>
    <t>1113141</t>
  </si>
  <si>
    <t>3141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</si>
  <si>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</si>
  <si>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«Молодь України»</t>
  </si>
  <si>
    <t>Розвиток дитячо-юнацького та резервного спорту</t>
  </si>
  <si>
    <t>1115050</t>
  </si>
  <si>
    <t>5050</t>
  </si>
  <si>
    <t>Підтримка фізкультурно-спортивного руху</t>
  </si>
  <si>
    <t>1115051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</si>
  <si>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</si>
  <si>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</si>
  <si>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1115052</t>
  </si>
  <si>
    <t>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</si>
  <si>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</si>
  <si>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</si>
  <si>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</si>
  <si>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</si>
  <si>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</si>
  <si>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</si>
  <si>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</si>
  <si>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</si>
  <si>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</si>
  <si>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</si>
  <si>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1115062</t>
  </si>
  <si>
    <t>2013141</t>
  </si>
  <si>
    <t>Програма забезпечення депутатської діяльності, проведення конкурсів та нагород обласної ради на 2017 рік, рішення обласної ради від 22.12.2016 № 410</t>
  </si>
  <si>
    <t>Програма економічного і соціального розвитку Житомирської області на 2017 рік, рішення обласної ради від 22.12.2016 № 412</t>
  </si>
  <si>
    <t>Обласна комплексна програма "Молодь і родина Житомирщини" на 2017-2020 роки, рішення обласної ради від 22.12.2016 № 425</t>
  </si>
  <si>
    <t>Обласна комплексна Програма розвитку фізичної культури і спорту на 2017-2020 роки, рішення обласної ради від 22.12.2016 № 418</t>
  </si>
  <si>
    <t>Обласна програма охорони та збереження культурної спадщини на 2017-2018 роки, рішення обласної ради від 22.12.2016 № 406</t>
  </si>
  <si>
    <t>Комплексна програма розвитку малого і середнього підприємництва у Житомирській області на 2017-2020 роки, рішення обласної ради від 22.12.2016 № 417</t>
  </si>
  <si>
    <t>співфінансування оформлення документів по ПТУ</t>
  </si>
  <si>
    <t>Виготовлення облікової документації на об"єкти культурної спадщини</t>
  </si>
  <si>
    <t xml:space="preserve">Реконструкція футбольного поля та благоустрій території центрального стадіону по вул. Фещенка-Чопівського,18 в м.Житомирі </t>
  </si>
  <si>
    <t>Реконструкція центрального стадіону у м. Житомирі ( ІІ черга)</t>
  </si>
  <si>
    <t xml:space="preserve">Реконструкція приміщень обласної  клінічної лікарні ім. О.Ф. Гербачевського під відділення анестезіології та інтенсивної терапії для післяопераційних хворих, відділення неврології  з нейрореанімацією по вул.Червоного Хреста, 3 у м.Житомирі </t>
  </si>
  <si>
    <t>Проведення енергомоніторингу (енергоаудитів) та термомодернізації будівель бюджетної сфери Житомирської області</t>
  </si>
  <si>
    <t xml:space="preserve">Розроблення проектно-кошторисної документації для проведення протиаварійних та ремонтно-реставраційних робіт на пам"ятках культурної спадщини </t>
  </si>
  <si>
    <t>Проведення комплексу першочергових протиаварійних та ремонтно-реставраційних робіт пам"яток культурної спадщини</t>
  </si>
  <si>
    <t>По відповідальнихвиконавцях</t>
  </si>
  <si>
    <t>Заходи з організації рятування на водах</t>
  </si>
  <si>
    <t>Будівництво зовнішніх мереж каналізації та споруд очистки стічних вод Березівської спеціальної загальноосвітньої школи-інтернату І-ІІІ ступенів Житомирської обласної ради</t>
  </si>
  <si>
    <t>1011210</t>
  </si>
  <si>
    <t>Додаткова дотація з державного бюджету місцевим бюджетам на забезпечення виплат, пов"язаних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</t>
  </si>
  <si>
    <t xml:space="preserve">часткове утримання дозвільного центру-сектору у складі Центру надання адміністративних послуг Житомирської міської ради 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</si>
  <si>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</si>
  <si>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Управління культури Житомирської обласної державної адміністрації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</si>
  <si>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</si>
  <si>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Плата за надані в оренду ставки, що знаходяться в басейнах річок загальнодержавного значення</t>
  </si>
  <si>
    <t>Інші неподаткові надходження</t>
  </si>
  <si>
    <t>Інші надходження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</si>
  <si>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</si>
  <si>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 xml:space="preserve">   Всього </t>
  </si>
  <si>
    <t>виконання Програми забезпечення закладів освіти області обладнанням для кабінетів фізики виробництва ННВК "Житомирський державний університет ім. І.Франка - ПАТ "Електровимірювач"</t>
  </si>
  <si>
    <t>Плата за використання інших природних ресурсів</t>
  </si>
  <si>
    <t>Плата за спеціальне викоистання диких тварин</t>
  </si>
  <si>
    <t xml:space="preserve">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зв"язку із закінченням строку повноважень </t>
  </si>
  <si>
    <t>Відхилення</t>
  </si>
  <si>
    <t xml:space="preserve">на оплату праці педагогічним працівникам шкіл Житомирського району, залучених до занять
з учнями, які знаходяться на тривалому лікуванні в протитуберкульозному диспансері </t>
  </si>
  <si>
    <t>на будівництво пам"ятника "Героям Небесної сотні" на фасаді будівлі Житомирської облдержадміністрації на майдані ім.С.П.Корольова (співфінансування)</t>
  </si>
  <si>
    <t>на створення регіонального центру надання адміністративних послуг на базі ЦНАПу Житомирської міської ради та його облаштування (співфінансування)</t>
  </si>
  <si>
    <t>Центри соціальних служб для сім'ї, дітей та молоді</t>
  </si>
  <si>
    <t>Лікарсько-акушерська допомога  вагітним, породіллям та новонародженим</t>
  </si>
  <si>
    <t>Видатки на поховання учасників бойових дій та інвалідів війни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</si>
  <si>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</si>
  <si>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Сприяння розвитку малого та середнього підприємництва</t>
  </si>
  <si>
    <t xml:space="preserve">на реалізацію заходів Програми забезпечення депутатської діяльності, проведення конкурсів та нагород обласної ради на 2017 рік </t>
  </si>
  <si>
    <t xml:space="preserve">на реалізацію заходів Програми підтримки органів місцевого самоврядування та сприяння реалізації ініційованих ними проектів, спрямованих на соціально-економічний розвиток Житомирської області, на 2015-2017 роки </t>
  </si>
  <si>
    <t>фінансування ремонту приміщень управлінь праці та соціального захисту виконавчих органів міських      (міст республіканського в  АР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</si>
  <si>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Дитячі будинки ( в т.ч. сімейного типу, прийомні сім'ї)</t>
  </si>
  <si>
    <t>Видатки на запобігання та ліквідацію надзвичайних ситуацій та наслідків стихійного лиха</t>
  </si>
  <si>
    <t>Департамент фінансів Житомирської обласної державної адміністрації</t>
  </si>
  <si>
    <t>Проведення невідкладних відновлювальних робіт, будівництво та реконстру-кція спеціалізованих  лікарень та інших спеціалізованих закладів</t>
  </si>
  <si>
    <t>Програма підтримки органів місцевого самоврядування та сприяння реалізації ініційованих ними проектів, спрямованих на соціально-економічний розвиток Житомирської області, на 2015-2017 роки, рішення обласної ради від 19.03.2015 № 1409</t>
  </si>
  <si>
    <t>виконання Програми підтримки органів місцевого самоврядування та сприяння реалізації ініційованих ними проектів, спрямованих на соціально-економічний розвиток Житомирської області, на 2015-2017 роки</t>
  </si>
  <si>
    <t xml:space="preserve"> Субвенція загального фонду на:</t>
  </si>
  <si>
    <t>Плата за державну реєстрацію (крім реєстраційного збору за проведення державної реєстрації юридичних осіб та фізичних осіб-підприємців та громадських формувань)</t>
  </si>
  <si>
    <t>Потіївський сільський бюджет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</si>
  <si>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</si>
  <si>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Стабілізаційна дотація</t>
  </si>
  <si>
    <t>Дотації з обласного бюджету</t>
  </si>
  <si>
    <t>всього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</si>
  <si>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</si>
  <si>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Встановлення телефонів інвалідам І і ІІ груп</t>
  </si>
  <si>
    <t>Здійснення виплат, визначених Законом України "Про реструктуризацію заборгова-ності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</si>
  <si>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Обласна комплексна програма охорони навколишнього природного середовища в Житомирській області на 2014-2017 роки, рішення обласної ради від 20.11.2014 № 1329</t>
  </si>
  <si>
    <t>Додаткова дотація з державного бюджету місцевим бюджетам на поліпшення умов оплати праці медпрацівників, які надають медичну допомогу хворим на заразну та активну форми туберкульозу</t>
  </si>
  <si>
    <t>О91108</t>
  </si>
  <si>
    <t>Фінансова підтримка спортивних споруд, які належать громадським організаціям фізкультурно-спортивної спрямованості</t>
  </si>
  <si>
    <t>оплата праці</t>
  </si>
  <si>
    <t>Реконструкція приміщення робочого (учбового) корпусу із добудовою Романівського дитячого будинку-інтернату</t>
  </si>
  <si>
    <t>Допомога на догляд за інвалідом І чи ІІ групи внаслідок психічного розладу</t>
  </si>
  <si>
    <t>реалізацію заходів Програми розвитку агропромислового комплексу</t>
  </si>
  <si>
    <t>Бюджет м.Житомира</t>
  </si>
  <si>
    <t>Бюджет м.Малина</t>
  </si>
  <si>
    <t>Бюджет м.Новограда - Волинського</t>
  </si>
  <si>
    <t>Бюджет м.Коростеня</t>
  </si>
  <si>
    <t>Бюджет м.Бердичева</t>
  </si>
  <si>
    <t>Бюджет м.Новограда-Волинського</t>
  </si>
  <si>
    <t>Управління освіти і науки Житомирської обласної державної адміністрації</t>
  </si>
  <si>
    <t>Централізовані бухгалтерії обласних, міських, районних відділів освіти</t>
  </si>
  <si>
    <t>Утримання та навчально-тренувальна робота комунальних дитячо-юнацьких спортивних шкіл</t>
  </si>
  <si>
    <t>Зміни обсягів бюджетних коштів</t>
  </si>
  <si>
    <t>субвенції з обласного бюджетуЗ.Ф.</t>
  </si>
  <si>
    <t>субвенції з обласного бюджетуС.Ф.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</si>
  <si>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</si>
  <si>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070806</t>
  </si>
  <si>
    <t>090417</t>
  </si>
  <si>
    <t>Додаток 1</t>
  </si>
  <si>
    <t xml:space="preserve">                                                                                                тис.грн.</t>
  </si>
  <si>
    <t xml:space="preserve">                                                                                                                                                                 </t>
  </si>
  <si>
    <t>Найменування згідно з класифікацією доходів бюджету</t>
  </si>
  <si>
    <t>в т. ч. бюджет розвитку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</si>
  <si>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</si>
  <si>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Перелік місцевих (регіональних) програм, які фінансуватимуться                                                                                                                                                                                                                         за рахунок коштів обласного бюджету у 2017 році</t>
  </si>
  <si>
    <t>на виконання Програми економічного і соціального розвитку Житомирської області на 2017 рік</t>
  </si>
  <si>
    <t>Зміни обсягів депозитів і цінних паперів, що використовуються для управління ліквідністю</t>
  </si>
  <si>
    <t>соціально-економічний розвиток</t>
  </si>
  <si>
    <t>Управління у справах молоді та спорту облдержадміністрації</t>
  </si>
  <si>
    <t>О91104</t>
  </si>
  <si>
    <t>Програми в галузі сільського господарства, лісового господарства, рибальства та мисливства</t>
  </si>
  <si>
    <t>О91107</t>
  </si>
  <si>
    <t>О91212</t>
  </si>
  <si>
    <t>О91209</t>
  </si>
  <si>
    <t>О90700</t>
  </si>
  <si>
    <t>О91101</t>
  </si>
  <si>
    <t>О80201</t>
  </si>
  <si>
    <t>О90413</t>
  </si>
  <si>
    <t>О91103</t>
  </si>
  <si>
    <t>Програма розвитку агропромислового комплексу Житомирської області на 2016-2020 роки, рішення обласної ради від 21.07.2016 № 284</t>
  </si>
  <si>
    <t>Заходи державної політики з питань сім'ї</t>
  </si>
  <si>
    <t>Проведення навчально-тренувальних зборів і змагань з олімпійських видів спорту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</si>
  <si>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</si>
  <si>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Надходження від ввезення палива на митну територію України податковими агентами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</si>
  <si>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</si>
  <si>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</si>
  <si>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</si>
  <si>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Плата за розміщення тимчасово вільних коштів місцевих бюджетів</t>
  </si>
  <si>
    <t>Жеревецький сільський бюджет Лугинського району</t>
  </si>
  <si>
    <t>Охорона навколишнього природного середовища та ядерна безпека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</si>
  <si>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</si>
  <si>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здійснення заходів щодо соціально-економічного розвитку регіонів за напрямом, які закріплені за Міністерством регіонального розвитку та будівництва України </t>
  </si>
  <si>
    <t>Субвенція з державного бюджету місцевим бюджетам на здійснення заходів щодо соціально-економічного розвитку регіонів за напрямом, які закріплені за Міністерством регіонального розвитку та будівництва України</t>
  </si>
  <si>
    <t>67</t>
  </si>
  <si>
    <t>Підтримка книговидання</t>
  </si>
  <si>
    <t>О80703</t>
  </si>
  <si>
    <t>О91301</t>
  </si>
  <si>
    <t>Державний бюджет</t>
  </si>
  <si>
    <t>О70809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</si>
  <si>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</si>
  <si>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Ліквідація іншого забруднення навколишнього природного середовища</t>
  </si>
  <si>
    <t>Розробка схем та проектних рішень масового застосування</t>
  </si>
  <si>
    <t>ДБ                       субвенція загального фонду</t>
  </si>
  <si>
    <t>ДБ                       субвенція спеціального фонду</t>
  </si>
  <si>
    <t xml:space="preserve">Реконструкція існуючого приміщення під теплогенераторну, реконструкція системи опалення основного корпусу комунального навчального закладу "Житомирська спеціальна загальноосвітня школа-інтернат І-ІІІ ст. № 1" по вул. Черняховського, 17 в м. Житомирі 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</si>
  <si>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</si>
  <si>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</si>
  <si>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Великофоснянський сільський бюджет Овруцького району</t>
  </si>
  <si>
    <t>Управління сім’ї, молоді та спорту  Житомирської обласної державної адміністрації</t>
  </si>
  <si>
    <t>Управління охорони здоров’я Житомирської обласної державної адміністрації</t>
  </si>
  <si>
    <t>Управління цивільного захисту населення Житомирської обласної державної адміністрації</t>
  </si>
  <si>
    <t>Управління екології та природних ресурсів Житомирської обласної державної адміністрації</t>
  </si>
  <si>
    <t>1100000</t>
  </si>
  <si>
    <t>11</t>
  </si>
  <si>
    <t>1110000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</si>
  <si>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</si>
  <si>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</si>
  <si>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</si>
  <si>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Програма соціальної підтримки внутрішньо переміщених осіб з тимчасово окупованої території, районів проведення антитерористичної операції на територію Житомирської області, учасників антитерористичної операції та членів сімей загиблих учасників антитерористичної операції, у 2017 році, рішення обласної ради від 22.12.2016  № 420</t>
  </si>
  <si>
    <t>Обласна Програма сприяння культурно-мистецькому розвитку області на 2015-2020 роки, рішення обласної ради від 19.03.2015 № 1467</t>
  </si>
  <si>
    <t>250344</t>
  </si>
  <si>
    <t>Програма стимулювання населення, ОСББ, ЖБК Житомирщини щодо ефективного використання енергетичних ресурсів та енергозбереження та 2015-2018 роки, рішення обласної ради від 10.09.2015 №1576</t>
  </si>
  <si>
    <t>0300000</t>
  </si>
  <si>
    <t>Від органів державного управління</t>
  </si>
  <si>
    <t xml:space="preserve">Кошти, що надходять за взаємними розрахунками між місцевими бюджетами  </t>
  </si>
  <si>
    <t>Дотації</t>
  </si>
  <si>
    <t>Базова дотація</t>
  </si>
  <si>
    <t>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здоров’я, що надають первинну медичну допомогу, у непілотних регіонах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</si>
  <si>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</t>
  </si>
  <si>
    <t>Навчання та трудове влаштування інвалідів</t>
  </si>
  <si>
    <t>Нерозподілені трансферти</t>
  </si>
  <si>
    <t>Всього:</t>
  </si>
  <si>
    <t>Інші заходи, пов'язані з економічною діяльністю</t>
  </si>
  <si>
    <t>Цільові фонди</t>
  </si>
  <si>
    <t>Код</t>
  </si>
  <si>
    <t>Високівський сільський бюджет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</si>
  <si>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</si>
  <si>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</si>
  <si>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3013200</t>
  </si>
  <si>
    <t>3200</t>
  </si>
  <si>
    <t>Соціальний захист ветеранів війни та праці</t>
  </si>
  <si>
    <t>3013202</t>
  </si>
  <si>
    <t>3202</t>
  </si>
  <si>
    <t>Періодичні видання (газети та     журнали )</t>
  </si>
  <si>
    <t xml:space="preserve">                       Перший заступник голови ради</t>
  </si>
  <si>
    <t>1011090</t>
  </si>
  <si>
    <t>З.Ф. ПЕРЕВІРКА : Додаток 5 =додатку 5.1.</t>
  </si>
  <si>
    <t>С.Ф. ПЕРЕВІРКА : Додаток 5 =додатку 5.1.</t>
  </si>
  <si>
    <t>Заходи боротьби з епідеміями</t>
  </si>
  <si>
    <t>Інші джерела власних надходжень бюджетних установ</t>
  </si>
  <si>
    <t>Комплексна Програма забезпечення пожежної та техногенної безпеки, захисту населення і територій Житомирської області від надзвичайних ситуацій на 2016-2020 роки, рішення обласної ради від 24.12.15 № 25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</si>
  <si>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</si>
  <si>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</si>
  <si>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 надрами  для видобування корисних копалин місцевого значення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</si>
  <si>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</si>
  <si>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</si>
  <si>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</si>
  <si>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об"єкти</t>
  </si>
  <si>
    <t xml:space="preserve">придбання медикаментів та виробів медичного призначення для забезпечення швидкої медичної допомоги 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</si>
  <si>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</si>
  <si>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 xml:space="preserve">оплату праці педагогічним працівникам шкіл Житомирського району, залучених до занять
з учнями, які знаходяться на тривалому лікуванні в протитуберкульозному диспансері 
</t>
  </si>
  <si>
    <t>Надання державного пільгового кредиту індивідуальним сільським забудовникам</t>
  </si>
  <si>
    <t>Субвенції спеціального фонду на:</t>
  </si>
  <si>
    <t>в тому числі за рахунок субвенції з державного бюджету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</si>
  <si>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</si>
  <si>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</si>
  <si>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</si>
  <si>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 по бюджетах міст</t>
  </si>
  <si>
    <t xml:space="preserve">Субвенція з державного бюджету місцевим бюджетам на будівництво та придбання житла для інвалідів-глухих та інвалідів-сліпих </t>
  </si>
  <si>
    <t>Субвенція з державного бюджету місцевим бюджетам на погашення заборгованості з пільг населенню за надані послуги зв'язку</t>
  </si>
  <si>
    <t>Забезпечення централізованих заходів з лікування хворих на цукровий та нецукровий діабет</t>
  </si>
  <si>
    <t>О70802</t>
  </si>
  <si>
    <t>загальний фонд</t>
  </si>
  <si>
    <t>спеціальний фонд</t>
  </si>
  <si>
    <t>Місцевий бюджет якому надається субвенція</t>
  </si>
  <si>
    <t>на виконання депутатських повноважень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</si>
  <si>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</si>
  <si>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проведення виборів депутатів місцевих рад та сільських, селищних, міських голів</t>
  </si>
  <si>
    <t>Проведення спортивної роботи в регіоні</t>
  </si>
  <si>
    <t>0117612</t>
  </si>
  <si>
    <t>Фінансова підтримка на утримання регіональних рад фізкультурно-спортивного товариства  «Колос»</t>
  </si>
  <si>
    <t>Заходи державної політики з питань дітей та їх соціального захисту</t>
  </si>
  <si>
    <t xml:space="preserve">  КТКВК</t>
  </si>
  <si>
    <t>Житомирська обласна рада</t>
  </si>
  <si>
    <t>Житомирська обласна державна адміністрація</t>
  </si>
  <si>
    <t>Фінансування за рахунок зміни залишків коштів бюджетів</t>
  </si>
  <si>
    <t>Управління з питань внутрішньої політики та зв"язків з громадськістю обласної державної адміністрації</t>
  </si>
  <si>
    <t>Житомирський районний бюджет</t>
  </si>
  <si>
    <t>Надання  пільгового довгострокового кредиту громадянам на будівництво (реконструкцію) та придбання житла</t>
  </si>
  <si>
    <t xml:space="preserve">виконання Програми забезпечення житлом дітей-сиріт, дітей, позбавлених батьківського піклування, та осіб з їх числа на 2013-2017 роки </t>
  </si>
  <si>
    <t xml:space="preserve">Повернення коштів, наданих для кредитування громадян на будівництво (реконструкцію) та придбання житла </t>
  </si>
  <si>
    <t>Код типової відомчої класифікації видатків місцевих бюджетів</t>
  </si>
  <si>
    <t>КТКВК</t>
  </si>
  <si>
    <t>О80209</t>
  </si>
  <si>
    <t>0113400</t>
  </si>
  <si>
    <t>0118800</t>
  </si>
  <si>
    <t>0118600</t>
  </si>
  <si>
    <t>0313300</t>
  </si>
  <si>
    <t>0318600</t>
  </si>
  <si>
    <t>1018600</t>
  </si>
  <si>
    <t>Оздоровлення громадян, які постраждали внаслідок Чорнобильської катастрофи</t>
  </si>
  <si>
    <t xml:space="preserve">Розміщення бюджетних коштів на депозитах </t>
  </si>
  <si>
    <t>м.Попасна Луганської області</t>
  </si>
  <si>
    <t>065</t>
  </si>
  <si>
    <t>Утримання центрів соціальних служб для сім"ї, дітей та молоді</t>
  </si>
  <si>
    <t xml:space="preserve">Субвенція з державного бюджету місцевим бюджетам на надання пільг  з 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зв’язку з відміною податку з власників транспортних засобів та 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 громадян 
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</si>
  <si>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- II групи з числа військовослужбовців, які брали участь у зазначеній операції, та потребують поліпшення житлових умов</t>
  </si>
  <si>
    <t>0310000</t>
  </si>
  <si>
    <t>0311140</t>
  </si>
  <si>
    <t>091209</t>
  </si>
  <si>
    <t>О91206</t>
  </si>
  <si>
    <t>Витрати, пов'язані з наданням та обслуговуванням державних пільгових  кредитів, наданих індивідуальним сільським забудовникам</t>
  </si>
  <si>
    <t>Кошти на утримання дітей-сиріт та дітей, позбавлених батьківського піклування, в дитячих будинках сімейного типу та прийомних сім"ях</t>
  </si>
  <si>
    <t>Реконструкція з розширенням музею космонавтики ім. С.П.Корольова по вул.Дмитрівській, 2 в м. Житомирі</t>
  </si>
  <si>
    <t>Цільова Програма щодо забезпечення та захисту прав дітей у Житомирській області на 2017-2018 роки, рішення обласної ради від 22.12.2016 № 416</t>
  </si>
  <si>
    <t>1412060</t>
  </si>
  <si>
    <t>Хорошівський районний бюджет</t>
  </si>
  <si>
    <t>Пулинський районний бюджет</t>
  </si>
  <si>
    <t>Перший заступник голови обласної ради</t>
  </si>
  <si>
    <t>С.М. Крамаренко</t>
  </si>
  <si>
    <t>Надходження від сплати збору за забруднення навколишнього природного середовища фізичними особами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</si>
</sst>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87" formatCode="_-* #,##0.00_р_._-;\-* #,##0.00_р_._-;_-* &quot;-&quot;??_р_._-;_-@_-"/>
    <numFmt numFmtId="196" formatCode="0.0"/>
    <numFmt numFmtId="197" formatCode="0.000"/>
    <numFmt numFmtId="199" formatCode="#,##0.0"/>
    <numFmt numFmtId="200" formatCode="#,##0.000"/>
    <numFmt numFmtId="201" formatCode="_-* #,##0_р_._-;\-* #,##0_р_._-;_-* &quot;-&quot;??_р_._-;_-@_-"/>
    <numFmt numFmtId="202" formatCode="_-* #,##0.0_р_._-;\-* #,##0.0_р_._-;_-* &quot;-&quot;??_р_._-;_-@_-"/>
    <numFmt numFmtId="209" formatCode="#,##0.00000"/>
    <numFmt numFmtId="222" formatCode="#,##0.000000"/>
  </numFmts>
  <fonts count="9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3"/>
      <name val="Arial Cyr"/>
      <family val="2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8"/>
      <name val="Arial Cyr"/>
      <charset val="204"/>
    </font>
    <font>
      <sz val="18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Arial Cyr"/>
      <charset val="204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  <charset val="204"/>
    </font>
    <font>
      <b/>
      <sz val="16"/>
      <name val="Arial Cyr"/>
      <family val="2"/>
      <charset val="204"/>
    </font>
    <font>
      <b/>
      <sz val="11"/>
      <name val="Times New Roman"/>
      <family val="1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2"/>
      <name val="Arial Cyr"/>
      <charset val="204"/>
    </font>
    <font>
      <sz val="14"/>
      <name val="Arial Cyr"/>
      <family val="2"/>
      <charset val="204"/>
    </font>
    <font>
      <sz val="10"/>
      <name val="Arial"/>
    </font>
    <font>
      <sz val="11"/>
      <color indexed="10"/>
      <name val="Times New Roman"/>
      <family val="1"/>
      <charset val="204"/>
    </font>
    <font>
      <sz val="14"/>
      <color indexed="48"/>
      <name val="Times New Roman"/>
      <family val="1"/>
      <charset val="204"/>
    </font>
    <font>
      <sz val="10"/>
      <name val="Helv"/>
      <charset val="204"/>
    </font>
    <font>
      <b/>
      <i/>
      <sz val="13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40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g New Roman"/>
      <family val="1"/>
      <charset val="204"/>
    </font>
    <font>
      <sz val="14"/>
      <color indexed="9"/>
      <name val="Times New Roman"/>
      <family val="1"/>
      <charset val="204"/>
    </font>
    <font>
      <sz val="13.5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i/>
      <sz val="10"/>
      <name val="Arial Cyr"/>
      <family val="2"/>
      <charset val="204"/>
    </font>
    <font>
      <b/>
      <sz val="10"/>
      <color indexed="10"/>
      <name val="Arial Cyr"/>
      <charset val="204"/>
    </font>
    <font>
      <i/>
      <sz val="18"/>
      <name val="Arial Cyr"/>
      <charset val="204"/>
    </font>
    <font>
      <i/>
      <sz val="14"/>
      <name val="Times New Roman"/>
      <family val="1"/>
      <charset val="204"/>
    </font>
    <font>
      <sz val="10"/>
      <color indexed="55"/>
      <name val="Arial Cyr"/>
      <charset val="204"/>
    </font>
    <font>
      <sz val="14"/>
      <color indexed="55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0"/>
      <color indexed="55"/>
      <name val="Arial"/>
      <family val="2"/>
      <charset val="204"/>
    </font>
    <font>
      <b/>
      <sz val="10"/>
      <color indexed="55"/>
      <name val="Arial Cyr"/>
      <charset val="204"/>
    </font>
    <font>
      <sz val="12"/>
      <color indexed="55"/>
      <name val="Arial Cyr"/>
      <family val="2"/>
      <charset val="204"/>
    </font>
    <font>
      <b/>
      <sz val="10"/>
      <color indexed="55"/>
      <name val="Arial Cyr"/>
      <family val="2"/>
      <charset val="204"/>
    </font>
    <font>
      <b/>
      <i/>
      <sz val="10"/>
      <color indexed="55"/>
      <name val="Arial Cyr"/>
      <family val="2"/>
      <charset val="204"/>
    </font>
    <font>
      <sz val="10"/>
      <color indexed="55"/>
      <name val="Arial Cyr"/>
      <family val="2"/>
      <charset val="204"/>
    </font>
    <font>
      <i/>
      <sz val="13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3"/>
      <color indexed="55"/>
      <name val="Times New Roman"/>
      <family val="1"/>
      <charset val="204"/>
    </font>
    <font>
      <sz val="18"/>
      <color indexed="55"/>
      <name val="Times New Roman"/>
      <family val="1"/>
      <charset val="204"/>
    </font>
    <font>
      <b/>
      <sz val="8"/>
      <color indexed="55"/>
      <name val="Times New Roman"/>
      <family val="1"/>
      <charset val="204"/>
    </font>
    <font>
      <sz val="16"/>
      <color indexed="55"/>
      <name val="Times New Roman"/>
      <family val="1"/>
      <charset val="204"/>
    </font>
    <font>
      <b/>
      <sz val="16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2"/>
      <color indexed="55"/>
      <name val="Arial Cyr"/>
      <charset val="204"/>
    </font>
    <font>
      <sz val="14"/>
      <color indexed="55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51" fillId="0" borderId="0"/>
    <xf numFmtId="0" fontId="51" fillId="0" borderId="0"/>
    <xf numFmtId="0" fontId="48" fillId="0" borderId="0"/>
    <xf numFmtId="0" fontId="48" fillId="0" borderId="0"/>
    <xf numFmtId="0" fontId="51" fillId="0" borderId="0"/>
    <xf numFmtId="187" fontId="1" fillId="0" borderId="0" applyFont="0" applyFill="0" applyBorder="0" applyAlignment="0" applyProtection="0"/>
  </cellStyleXfs>
  <cellXfs count="93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196" fontId="4" fillId="0" borderId="0" xfId="0" applyNumberFormat="1" applyFont="1" applyBorder="1" applyAlignment="1">
      <alignment horizontal="right"/>
    </xf>
    <xf numFmtId="196" fontId="5" fillId="2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96" fontId="5" fillId="0" borderId="0" xfId="0" applyNumberFormat="1" applyFont="1"/>
    <xf numFmtId="0" fontId="6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196" fontId="5" fillId="0" borderId="0" xfId="0" applyNumberFormat="1" applyFont="1" applyBorder="1"/>
    <xf numFmtId="0" fontId="12" fillId="0" borderId="0" xfId="0" applyFont="1"/>
    <xf numFmtId="0" fontId="5" fillId="0" borderId="0" xfId="0" applyFont="1" applyAlignment="1"/>
    <xf numFmtId="0" fontId="0" fillId="0" borderId="0" xfId="0" applyBorder="1"/>
    <xf numFmtId="0" fontId="7" fillId="0" borderId="0" xfId="0" applyFont="1" applyAlignment="1">
      <alignment horizontal="center" wrapText="1"/>
    </xf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17" fillId="0" borderId="0" xfId="0" applyFont="1"/>
    <xf numFmtId="0" fontId="18" fillId="0" borderId="0" xfId="0" applyFont="1"/>
    <xf numFmtId="0" fontId="0" fillId="0" borderId="0" xfId="0" applyFill="1"/>
    <xf numFmtId="0" fontId="8" fillId="0" borderId="0" xfId="0" applyFont="1" applyAlignment="1"/>
    <xf numFmtId="0" fontId="4" fillId="0" borderId="0" xfId="0" applyFont="1" applyFill="1"/>
    <xf numFmtId="0" fontId="2" fillId="0" borderId="0" xfId="0" applyFont="1" applyFill="1"/>
    <xf numFmtId="0" fontId="12" fillId="0" borderId="0" xfId="0" applyFont="1" applyFill="1"/>
    <xf numFmtId="0" fontId="3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 applyAlignment="1"/>
    <xf numFmtId="0" fontId="22" fillId="0" borderId="0" xfId="0" applyFont="1" applyFill="1"/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196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96" fontId="13" fillId="0" borderId="0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15" fillId="0" borderId="0" xfId="0" applyFont="1" applyBorder="1" applyAlignment="1">
      <alignment horizontal="right" wrapText="1"/>
    </xf>
    <xf numFmtId="196" fontId="6" fillId="0" borderId="0" xfId="0" applyNumberFormat="1" applyFont="1" applyBorder="1" applyAlignment="1"/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NumberFormat="1" applyFont="1" applyBorder="1" applyAlignment="1">
      <alignment vertical="top" wrapText="1"/>
    </xf>
    <xf numFmtId="0" fontId="8" fillId="0" borderId="0" xfId="0" applyFont="1" applyBorder="1"/>
    <xf numFmtId="0" fontId="27" fillId="0" borderId="0" xfId="0" applyFont="1"/>
    <xf numFmtId="0" fontId="15" fillId="0" borderId="1" xfId="0" applyFont="1" applyBorder="1" applyAlignment="1">
      <alignment horizontal="center" vertical="top"/>
    </xf>
    <xf numFmtId="0" fontId="15" fillId="2" borderId="1" xfId="0" applyFont="1" applyFill="1" applyBorder="1" applyAlignment="1">
      <alignment horizontal="left" vertical="top" wrapText="1" shrinkToFit="1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 shrinkToFit="1"/>
    </xf>
    <xf numFmtId="0" fontId="15" fillId="2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top" wrapText="1" shrinkToFit="1"/>
    </xf>
    <xf numFmtId="49" fontId="15" fillId="0" borderId="1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24" fillId="2" borderId="1" xfId="0" applyFont="1" applyFill="1" applyBorder="1" applyAlignment="1">
      <alignment horizontal="center" vertical="top"/>
    </xf>
    <xf numFmtId="0" fontId="24" fillId="2" borderId="1" xfId="0" applyFont="1" applyFill="1" applyBorder="1" applyAlignment="1">
      <alignment horizontal="left" vertical="top" wrapText="1" shrinkToFit="1"/>
    </xf>
    <xf numFmtId="49" fontId="24" fillId="2" borderId="1" xfId="0" applyNumberFormat="1" applyFont="1" applyFill="1" applyBorder="1" applyAlignment="1">
      <alignment horizontal="center" vertical="top"/>
    </xf>
    <xf numFmtId="0" fontId="24" fillId="2" borderId="1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vertical="top" wrapText="1" shrinkToFit="1"/>
    </xf>
    <xf numFmtId="3" fontId="24" fillId="0" borderId="1" xfId="0" applyNumberFormat="1" applyFont="1" applyFill="1" applyBorder="1" applyAlignment="1">
      <alignment horizontal="right" vertical="top"/>
    </xf>
    <xf numFmtId="3" fontId="15" fillId="0" borderId="1" xfId="0" applyNumberFormat="1" applyFont="1" applyFill="1" applyBorder="1" applyAlignment="1">
      <alignment horizontal="right" vertical="top"/>
    </xf>
    <xf numFmtId="3" fontId="25" fillId="0" borderId="1" xfId="0" applyNumberFormat="1" applyFont="1" applyFill="1" applyBorder="1" applyAlignment="1">
      <alignment horizontal="right" vertical="top"/>
    </xf>
    <xf numFmtId="3" fontId="15" fillId="0" borderId="1" xfId="0" applyNumberFormat="1" applyFont="1" applyFill="1" applyBorder="1" applyAlignment="1">
      <alignment horizontal="right" vertical="top" wrapText="1"/>
    </xf>
    <xf numFmtId="3" fontId="25" fillId="0" borderId="1" xfId="0" applyNumberFormat="1" applyFont="1" applyFill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right" vertical="top"/>
    </xf>
    <xf numFmtId="4" fontId="8" fillId="0" borderId="1" xfId="0" applyNumberFormat="1" applyFont="1" applyBorder="1" applyAlignment="1">
      <alignment horizontal="center"/>
    </xf>
    <xf numFmtId="4" fontId="24" fillId="0" borderId="0" xfId="0" applyNumberFormat="1" applyFont="1" applyFill="1" applyBorder="1" applyAlignment="1">
      <alignment horizontal="right" vertical="top"/>
    </xf>
    <xf numFmtId="3" fontId="24" fillId="0" borderId="0" xfId="0" applyNumberFormat="1" applyFont="1" applyFill="1" applyBorder="1" applyAlignment="1">
      <alignment horizontal="right" vertical="top"/>
    </xf>
    <xf numFmtId="4" fontId="25" fillId="0" borderId="1" xfId="0" applyNumberFormat="1" applyFont="1" applyFill="1" applyBorder="1" applyAlignment="1">
      <alignment horizontal="right" vertical="top"/>
    </xf>
    <xf numFmtId="196" fontId="6" fillId="0" borderId="0" xfId="0" applyNumberFormat="1" applyFont="1" applyBorder="1" applyAlignment="1">
      <alignment horizontal="left" wrapText="1"/>
    </xf>
    <xf numFmtId="196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1" fillId="0" borderId="0" xfId="0" applyFont="1" applyFill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21" fillId="0" borderId="0" xfId="0" applyFont="1"/>
    <xf numFmtId="1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0" fontId="13" fillId="0" borderId="0" xfId="0" applyFont="1"/>
    <xf numFmtId="4" fontId="2" fillId="0" borderId="0" xfId="0" applyNumberFormat="1" applyFont="1" applyFill="1"/>
    <xf numFmtId="0" fontId="8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21" fillId="0" borderId="0" xfId="0" applyFont="1" applyFill="1"/>
    <xf numFmtId="0" fontId="39" fillId="0" borderId="1" xfId="0" applyFont="1" applyBorder="1" applyAlignment="1">
      <alignment vertical="top" wrapText="1"/>
    </xf>
    <xf numFmtId="3" fontId="8" fillId="0" borderId="1" xfId="0" applyNumberFormat="1" applyFont="1" applyBorder="1"/>
    <xf numFmtId="4" fontId="0" fillId="0" borderId="0" xfId="0" applyNumberFormat="1"/>
    <xf numFmtId="3" fontId="15" fillId="0" borderId="0" xfId="0" applyNumberFormat="1" applyFont="1" applyFill="1"/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0" fillId="0" borderId="1" xfId="0" applyFill="1" applyBorder="1"/>
    <xf numFmtId="49" fontId="15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3" fontId="13" fillId="0" borderId="1" xfId="0" applyNumberFormat="1" applyFont="1" applyBorder="1" applyAlignment="1">
      <alignment horizontal="left"/>
    </xf>
    <xf numFmtId="3" fontId="8" fillId="0" borderId="1" xfId="6" applyNumberFormat="1" applyFont="1" applyBorder="1" applyAlignment="1">
      <alignment horizontal="center"/>
    </xf>
    <xf numFmtId="3" fontId="13" fillId="0" borderId="1" xfId="6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3" fontId="42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wrapText="1"/>
    </xf>
    <xf numFmtId="4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left"/>
    </xf>
    <xf numFmtId="3" fontId="15" fillId="0" borderId="1" xfId="0" applyNumberFormat="1" applyFont="1" applyFill="1" applyBorder="1"/>
    <xf numFmtId="4" fontId="8" fillId="0" borderId="0" xfId="0" applyNumberFormat="1" applyFont="1" applyBorder="1"/>
    <xf numFmtId="0" fontId="9" fillId="0" borderId="0" xfId="0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9" xfId="0" applyFont="1" applyFill="1" applyBorder="1" applyAlignment="1">
      <alignment wrapText="1"/>
    </xf>
    <xf numFmtId="3" fontId="0" fillId="0" borderId="0" xfId="0" applyNumberFormat="1" applyFill="1"/>
    <xf numFmtId="0" fontId="22" fillId="3" borderId="0" xfId="0" applyFont="1" applyFill="1"/>
    <xf numFmtId="0" fontId="8" fillId="0" borderId="6" xfId="0" applyFont="1" applyBorder="1" applyAlignment="1">
      <alignment horizontal="center" vertical="top" wrapText="1"/>
    </xf>
    <xf numFmtId="0" fontId="45" fillId="0" borderId="0" xfId="0" applyFont="1"/>
    <xf numFmtId="0" fontId="3" fillId="0" borderId="0" xfId="0" applyFont="1"/>
    <xf numFmtId="0" fontId="8" fillId="0" borderId="10" xfId="0" applyFont="1" applyBorder="1"/>
    <xf numFmtId="0" fontId="13" fillId="0" borderId="3" xfId="0" applyFont="1" applyBorder="1" applyAlignment="1"/>
    <xf numFmtId="0" fontId="0" fillId="0" borderId="11" xfId="0" applyBorder="1" applyAlignment="1"/>
    <xf numFmtId="0" fontId="22" fillId="0" borderId="0" xfId="0" applyFont="1" applyFill="1" applyBorder="1"/>
    <xf numFmtId="0" fontId="15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3" fontId="8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196" fontId="6" fillId="0" borderId="0" xfId="0" applyNumberFormat="1" applyFont="1" applyFill="1" applyBorder="1" applyAlignment="1"/>
    <xf numFmtId="0" fontId="8" fillId="0" borderId="0" xfId="0" applyFont="1" applyFill="1"/>
    <xf numFmtId="0" fontId="45" fillId="0" borderId="0" xfId="0" applyFont="1" applyFill="1"/>
    <xf numFmtId="0" fontId="8" fillId="0" borderId="1" xfId="0" applyFont="1" applyFill="1" applyBorder="1" applyAlignment="1">
      <alignment horizontal="left"/>
    </xf>
    <xf numFmtId="3" fontId="15" fillId="0" borderId="1" xfId="0" applyNumberFormat="1" applyFont="1" applyBorder="1" applyAlignment="1">
      <alignment horizontal="center"/>
    </xf>
    <xf numFmtId="199" fontId="13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3" fontId="24" fillId="0" borderId="4" xfId="0" applyNumberFormat="1" applyFont="1" applyFill="1" applyBorder="1" applyAlignment="1">
      <alignment horizontal="right" vertical="top"/>
    </xf>
    <xf numFmtId="3" fontId="15" fillId="0" borderId="4" xfId="0" applyNumberFormat="1" applyFont="1" applyFill="1" applyBorder="1" applyAlignment="1">
      <alignment horizontal="right" vertical="top" wrapText="1"/>
    </xf>
    <xf numFmtId="3" fontId="25" fillId="0" borderId="4" xfId="0" applyNumberFormat="1" applyFont="1" applyFill="1" applyBorder="1" applyAlignment="1">
      <alignment horizontal="right" vertical="top" wrapText="1"/>
    </xf>
    <xf numFmtId="3" fontId="15" fillId="0" borderId="4" xfId="0" applyNumberFormat="1" applyFont="1" applyFill="1" applyBorder="1" applyAlignment="1">
      <alignment horizontal="right" vertical="top"/>
    </xf>
    <xf numFmtId="3" fontId="25" fillId="0" borderId="4" xfId="0" applyNumberFormat="1" applyFont="1" applyFill="1" applyBorder="1" applyAlignment="1">
      <alignment horizontal="right" vertical="top"/>
    </xf>
    <xf numFmtId="0" fontId="22" fillId="0" borderId="1" xfId="0" applyFont="1" applyFill="1" applyBorder="1"/>
    <xf numFmtId="0" fontId="8" fillId="0" borderId="1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3" fillId="0" borderId="11" xfId="0" applyFont="1" applyBorder="1" applyAlignment="1"/>
    <xf numFmtId="0" fontId="8" fillId="0" borderId="2" xfId="0" applyFont="1" applyFill="1" applyBorder="1" applyAlignment="1">
      <alignment horizontal="left"/>
    </xf>
    <xf numFmtId="0" fontId="8" fillId="0" borderId="3" xfId="0" applyFont="1" applyBorder="1"/>
    <xf numFmtId="0" fontId="13" fillId="0" borderId="3" xfId="0" applyFont="1" applyFill="1" applyBorder="1" applyAlignment="1"/>
    <xf numFmtId="0" fontId="8" fillId="0" borderId="14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3" xfId="0" applyFont="1" applyBorder="1" applyAlignment="1"/>
    <xf numFmtId="0" fontId="15" fillId="0" borderId="0" xfId="0" applyFont="1" applyFill="1" applyAlignment="1"/>
    <xf numFmtId="0" fontId="8" fillId="0" borderId="1" xfId="0" applyFont="1" applyBorder="1" applyAlignment="1">
      <alignment horizontal="center" vertical="top" wrapText="1"/>
    </xf>
    <xf numFmtId="199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left"/>
    </xf>
    <xf numFmtId="0" fontId="4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47" fillId="0" borderId="0" xfId="0" applyFont="1"/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 shrinkToFit="1"/>
    </xf>
    <xf numFmtId="3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horizontal="justify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top"/>
    </xf>
    <xf numFmtId="3" fontId="13" fillId="0" borderId="1" xfId="6" applyNumberFormat="1" applyFont="1" applyFill="1" applyBorder="1" applyAlignment="1">
      <alignment horizontal="center" vertical="center"/>
    </xf>
    <xf numFmtId="196" fontId="8" fillId="0" borderId="1" xfId="0" applyNumberFormat="1" applyFont="1" applyFill="1" applyBorder="1" applyAlignment="1">
      <alignment horizontal="center" vertical="center" wrapText="1"/>
    </xf>
    <xf numFmtId="3" fontId="8" fillId="0" borderId="1" xfId="6" applyNumberFormat="1" applyFont="1" applyFill="1" applyBorder="1" applyAlignment="1">
      <alignment horizontal="center" vertical="center"/>
    </xf>
    <xf numFmtId="201" fontId="8" fillId="0" borderId="1" xfId="6" applyNumberFormat="1" applyFont="1" applyFill="1" applyBorder="1" applyAlignment="1">
      <alignment horizontal="right" vertical="center"/>
    </xf>
    <xf numFmtId="202" fontId="8" fillId="0" borderId="1" xfId="6" applyNumberFormat="1" applyFont="1" applyFill="1" applyBorder="1" applyAlignment="1">
      <alignment vertical="center"/>
    </xf>
    <xf numFmtId="201" fontId="8" fillId="0" borderId="1" xfId="6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shrinkToFit="1"/>
    </xf>
    <xf numFmtId="0" fontId="8" fillId="0" borderId="0" xfId="0" applyNumberFormat="1" applyFont="1" applyFill="1" applyBorder="1" applyAlignment="1">
      <alignment horizontal="left" vertical="top" wrapText="1"/>
    </xf>
    <xf numFmtId="201" fontId="8" fillId="0" borderId="0" xfId="6" applyNumberFormat="1" applyFont="1" applyFill="1" applyBorder="1" applyAlignment="1">
      <alignment horizontal="right" vertical="center"/>
    </xf>
    <xf numFmtId="202" fontId="8" fillId="0" borderId="0" xfId="6" applyNumberFormat="1" applyFont="1" applyFill="1" applyBorder="1" applyAlignment="1">
      <alignment vertical="center"/>
    </xf>
    <xf numFmtId="201" fontId="8" fillId="0" borderId="0" xfId="6" applyNumberFormat="1" applyFont="1" applyFill="1" applyBorder="1" applyAlignment="1">
      <alignment horizontal="center" vertical="center"/>
    </xf>
    <xf numFmtId="201" fontId="8" fillId="0" borderId="0" xfId="6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horizontal="center" vertical="center" wrapText="1"/>
    </xf>
    <xf numFmtId="0" fontId="22" fillId="0" borderId="0" xfId="0" applyFont="1"/>
    <xf numFmtId="3" fontId="2" fillId="0" borderId="0" xfId="0" applyNumberFormat="1" applyFont="1" applyFill="1"/>
    <xf numFmtId="0" fontId="15" fillId="0" borderId="5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1" fontId="8" fillId="0" borderId="0" xfId="0" applyNumberFormat="1" applyFont="1"/>
    <xf numFmtId="0" fontId="13" fillId="0" borderId="1" xfId="0" applyFont="1" applyBorder="1" applyAlignment="1">
      <alignment wrapText="1"/>
    </xf>
    <xf numFmtId="0" fontId="8" fillId="0" borderId="4" xfId="0" applyFont="1" applyBorder="1" applyAlignment="1"/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" fontId="45" fillId="0" borderId="0" xfId="0" applyNumberFormat="1" applyFont="1"/>
    <xf numFmtId="0" fontId="8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8" fillId="0" borderId="2" xfId="0" applyFont="1" applyBorder="1"/>
    <xf numFmtId="0" fontId="50" fillId="0" borderId="1" xfId="0" applyFont="1" applyFill="1" applyBorder="1" applyAlignment="1">
      <alignment horizontal="left" vertical="center" wrapText="1"/>
    </xf>
    <xf numFmtId="0" fontId="50" fillId="0" borderId="0" xfId="0" applyFont="1"/>
    <xf numFmtId="0" fontId="5" fillId="0" borderId="0" xfId="1" applyFont="1" applyAlignment="1">
      <alignment horizontal="centerContinuous"/>
    </xf>
    <xf numFmtId="0" fontId="8" fillId="0" borderId="0" xfId="1" applyFont="1" applyAlignment="1"/>
    <xf numFmtId="0" fontId="1" fillId="0" borderId="0" xfId="1" applyFont="1"/>
    <xf numFmtId="0" fontId="11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3" fontId="24" fillId="0" borderId="1" xfId="1" applyNumberFormat="1" applyFont="1" applyBorder="1"/>
    <xf numFmtId="0" fontId="24" fillId="0" borderId="1" xfId="1" applyFont="1" applyBorder="1" applyAlignment="1">
      <alignment horizontal="justify" wrapText="1"/>
    </xf>
    <xf numFmtId="0" fontId="26" fillId="0" borderId="1" xfId="1" applyFont="1" applyBorder="1" applyAlignment="1">
      <alignment horizontal="center"/>
    </xf>
    <xf numFmtId="0" fontId="26" fillId="0" borderId="1" xfId="1" applyFont="1" applyBorder="1"/>
    <xf numFmtId="3" fontId="26" fillId="0" borderId="1" xfId="1" applyNumberFormat="1" applyFont="1" applyBorder="1"/>
    <xf numFmtId="196" fontId="52" fillId="0" borderId="1" xfId="1" applyNumberFormat="1" applyFont="1" applyBorder="1"/>
    <xf numFmtId="0" fontId="53" fillId="0" borderId="0" xfId="1" applyFont="1"/>
    <xf numFmtId="0" fontId="54" fillId="0" borderId="0" xfId="1" applyFont="1"/>
    <xf numFmtId="1" fontId="23" fillId="0" borderId="1" xfId="1" applyNumberFormat="1" applyFont="1" applyBorder="1" applyAlignment="1">
      <alignment horizontal="center" vertical="center"/>
    </xf>
    <xf numFmtId="0" fontId="23" fillId="0" borderId="1" xfId="1" applyFont="1" applyBorder="1" applyAlignment="1">
      <alignment vertical="center" wrapText="1"/>
    </xf>
    <xf numFmtId="3" fontId="15" fillId="0" borderId="1" xfId="1" applyNumberFormat="1" applyFont="1" applyBorder="1"/>
    <xf numFmtId="0" fontId="55" fillId="0" borderId="0" xfId="1" applyFont="1"/>
    <xf numFmtId="0" fontId="26" fillId="0" borderId="1" xfId="1" applyFont="1" applyBorder="1" applyAlignment="1">
      <alignment horizontal="justify" wrapText="1"/>
    </xf>
    <xf numFmtId="0" fontId="15" fillId="0" borderId="1" xfId="1" applyFont="1" applyBorder="1" applyAlignment="1">
      <alignment horizontal="justify" wrapText="1"/>
    </xf>
    <xf numFmtId="0" fontId="24" fillId="0" borderId="1" xfId="1" applyFont="1" applyBorder="1"/>
    <xf numFmtId="0" fontId="56" fillId="0" borderId="0" xfId="1" applyFont="1"/>
    <xf numFmtId="0" fontId="57" fillId="0" borderId="0" xfId="1" applyFont="1"/>
    <xf numFmtId="0" fontId="58" fillId="0" borderId="1" xfId="1" applyFont="1" applyBorder="1" applyAlignment="1">
      <alignment vertical="center" wrapText="1"/>
    </xf>
    <xf numFmtId="0" fontId="14" fillId="0" borderId="0" xfId="1" applyFont="1"/>
    <xf numFmtId="0" fontId="12" fillId="0" borderId="0" xfId="1" applyFont="1"/>
    <xf numFmtId="0" fontId="59" fillId="0" borderId="1" xfId="1" applyFont="1" applyBorder="1" applyAlignment="1">
      <alignment vertical="center" wrapText="1"/>
    </xf>
    <xf numFmtId="0" fontId="24" fillId="0" borderId="1" xfId="1" applyFont="1" applyBorder="1" applyAlignment="1">
      <alignment horizontal="center" wrapText="1"/>
    </xf>
    <xf numFmtId="3" fontId="14" fillId="0" borderId="0" xfId="1" applyNumberFormat="1" applyFont="1"/>
    <xf numFmtId="0" fontId="15" fillId="0" borderId="1" xfId="1" applyFont="1" applyBorder="1" applyAlignment="1">
      <alignment horizontal="justify" vertical="center" wrapText="1"/>
    </xf>
    <xf numFmtId="0" fontId="26" fillId="0" borderId="1" xfId="1" applyFont="1" applyBorder="1" applyAlignment="1">
      <alignment horizontal="left" wrapText="1"/>
    </xf>
    <xf numFmtId="0" fontId="25" fillId="0" borderId="1" xfId="1" applyFont="1" applyBorder="1" applyAlignment="1">
      <alignment horizontal="center"/>
    </xf>
    <xf numFmtId="0" fontId="15" fillId="0" borderId="1" xfId="1" applyFont="1" applyBorder="1"/>
    <xf numFmtId="3" fontId="11" fillId="0" borderId="0" xfId="1" applyNumberFormat="1" applyFont="1"/>
    <xf numFmtId="0" fontId="60" fillId="0" borderId="0" xfId="1" applyFont="1"/>
    <xf numFmtId="0" fontId="59" fillId="0" borderId="0" xfId="1" applyFont="1"/>
    <xf numFmtId="196" fontId="56" fillId="0" borderId="0" xfId="1" applyNumberFormat="1" applyFont="1"/>
    <xf numFmtId="0" fontId="15" fillId="0" borderId="1" xfId="1" applyFont="1" applyBorder="1" applyAlignment="1">
      <alignment wrapText="1"/>
    </xf>
    <xf numFmtId="0" fontId="26" fillId="0" borderId="1" xfId="1" applyFont="1" applyBorder="1" applyAlignment="1">
      <alignment wrapText="1"/>
    </xf>
    <xf numFmtId="0" fontId="15" fillId="0" borderId="1" xfId="1" applyFont="1" applyBorder="1" applyAlignment="1">
      <alignment horizontal="center" vertical="justify"/>
    </xf>
    <xf numFmtId="197" fontId="56" fillId="0" borderId="0" xfId="1" applyNumberFormat="1" applyFont="1"/>
    <xf numFmtId="3" fontId="15" fillId="0" borderId="1" xfId="1" applyNumberFormat="1" applyFont="1" applyBorder="1" applyAlignment="1">
      <alignment horizontal="right"/>
    </xf>
    <xf numFmtId="197" fontId="11" fillId="0" borderId="0" xfId="1" applyNumberFormat="1" applyFont="1"/>
    <xf numFmtId="0" fontId="15" fillId="0" borderId="1" xfId="1" applyFont="1" applyBorder="1" applyAlignment="1">
      <alignment horizontal="center" vertical="top"/>
    </xf>
    <xf numFmtId="3" fontId="15" fillId="0" borderId="0" xfId="1" applyNumberFormat="1" applyFont="1"/>
    <xf numFmtId="4" fontId="15" fillId="0" borderId="1" xfId="1" applyNumberFormat="1" applyFont="1" applyBorder="1"/>
    <xf numFmtId="0" fontId="15" fillId="0" borderId="0" xfId="1" applyFont="1" applyBorder="1"/>
    <xf numFmtId="3" fontId="24" fillId="0" borderId="0" xfId="1" applyNumberFormat="1" applyFont="1" applyBorder="1"/>
    <xf numFmtId="0" fontId="8" fillId="0" borderId="0" xfId="1" applyFont="1" applyBorder="1"/>
    <xf numFmtId="0" fontId="13" fillId="0" borderId="0" xfId="1" applyFont="1" applyBorder="1" applyAlignment="1">
      <alignment horizontal="center"/>
    </xf>
    <xf numFmtId="196" fontId="8" fillId="0" borderId="0" xfId="1" applyNumberFormat="1" applyFont="1" applyBorder="1"/>
    <xf numFmtId="196" fontId="24" fillId="0" borderId="0" xfId="1" applyNumberFormat="1" applyFont="1" applyBorder="1"/>
    <xf numFmtId="0" fontId="27" fillId="0" borderId="0" xfId="1" applyFont="1"/>
    <xf numFmtId="0" fontId="13" fillId="0" borderId="0" xfId="1" applyFont="1" applyBorder="1"/>
    <xf numFmtId="0" fontId="61" fillId="0" borderId="0" xfId="1" applyFont="1"/>
    <xf numFmtId="0" fontId="15" fillId="0" borderId="1" xfId="5" applyFont="1" applyBorder="1" applyAlignment="1">
      <alignment horizontal="justify" vertical="top" wrapText="1"/>
    </xf>
    <xf numFmtId="0" fontId="15" fillId="0" borderId="1" xfId="5" applyFont="1" applyBorder="1" applyAlignment="1">
      <alignment vertical="top" wrapText="1"/>
    </xf>
    <xf numFmtId="0" fontId="15" fillId="0" borderId="1" xfId="5" applyNumberFormat="1" applyFont="1" applyBorder="1" applyAlignment="1">
      <alignment vertical="top" wrapText="1"/>
    </xf>
    <xf numFmtId="0" fontId="15" fillId="0" borderId="1" xfId="5" applyFont="1" applyBorder="1" applyAlignment="1">
      <alignment horizontal="justify" wrapText="1"/>
    </xf>
    <xf numFmtId="0" fontId="51" fillId="0" borderId="0" xfId="5"/>
    <xf numFmtId="0" fontId="24" fillId="0" borderId="1" xfId="5" applyFont="1" applyBorder="1" applyAlignment="1">
      <alignment horizontal="center"/>
    </xf>
    <xf numFmtId="0" fontId="15" fillId="0" borderId="1" xfId="5" applyFont="1" applyBorder="1" applyAlignment="1">
      <alignment wrapText="1"/>
    </xf>
    <xf numFmtId="0" fontId="23" fillId="0" borderId="1" xfId="5" applyFont="1" applyBorder="1" applyAlignment="1">
      <alignment vertical="center" wrapText="1"/>
    </xf>
    <xf numFmtId="0" fontId="24" fillId="0" borderId="0" xfId="5" applyFont="1" applyBorder="1" applyAlignment="1">
      <alignment horizontal="center"/>
    </xf>
    <xf numFmtId="199" fontId="8" fillId="0" borderId="1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8" fillId="0" borderId="1" xfId="5" applyFont="1" applyFill="1" applyBorder="1" applyAlignment="1">
      <alignment horizontal="left" vertical="center" wrapText="1"/>
    </xf>
    <xf numFmtId="199" fontId="8" fillId="0" borderId="1" xfId="5" applyNumberFormat="1" applyFont="1" applyFill="1" applyBorder="1" applyAlignment="1">
      <alignment horizontal="center" vertical="center"/>
    </xf>
    <xf numFmtId="0" fontId="45" fillId="0" borderId="1" xfId="5" applyFont="1" applyFill="1" applyBorder="1" applyAlignment="1">
      <alignment horizontal="left" vertical="center" wrapText="1"/>
    </xf>
    <xf numFmtId="199" fontId="8" fillId="0" borderId="1" xfId="4" applyNumberFormat="1" applyFont="1" applyFill="1" applyBorder="1" applyAlignment="1">
      <alignment horizontal="center" vertical="center" wrapText="1"/>
    </xf>
    <xf numFmtId="199" fontId="8" fillId="0" borderId="1" xfId="0" applyNumberFormat="1" applyFont="1" applyFill="1" applyBorder="1" applyAlignment="1">
      <alignment horizontal="center" vertical="center"/>
    </xf>
    <xf numFmtId="0" fontId="62" fillId="0" borderId="0" xfId="0" applyFont="1"/>
    <xf numFmtId="0" fontId="63" fillId="0" borderId="1" xfId="5" applyFont="1" applyFill="1" applyBorder="1" applyAlignment="1">
      <alignment horizontal="left" vertical="center" wrapText="1"/>
    </xf>
    <xf numFmtId="199" fontId="63" fillId="0" borderId="1" xfId="4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3" fillId="0" borderId="9" xfId="0" applyFont="1" applyBorder="1" applyAlignment="1"/>
    <xf numFmtId="0" fontId="8" fillId="0" borderId="11" xfId="0" applyFont="1" applyBorder="1" applyAlignment="1">
      <alignment vertical="top" wrapText="1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13" fillId="0" borderId="5" xfId="0" applyFont="1" applyBorder="1" applyAlignment="1"/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/>
    </xf>
    <xf numFmtId="3" fontId="13" fillId="0" borderId="1" xfId="0" applyNumberFormat="1" applyFont="1" applyFill="1" applyBorder="1" applyAlignment="1">
      <alignment horizontal="center" vertical="center" wrapText="1"/>
    </xf>
    <xf numFmtId="222" fontId="7" fillId="0" borderId="0" xfId="0" applyNumberFormat="1" applyFont="1"/>
    <xf numFmtId="222" fontId="64" fillId="0" borderId="0" xfId="0" applyNumberFormat="1" applyFont="1"/>
    <xf numFmtId="209" fontId="0" fillId="0" borderId="0" xfId="0" applyNumberFormat="1"/>
    <xf numFmtId="222" fontId="7" fillId="0" borderId="0" xfId="0" applyNumberFormat="1" applyFont="1" applyAlignment="1">
      <alignment horizontal="right"/>
    </xf>
    <xf numFmtId="2" fontId="0" fillId="0" borderId="0" xfId="0" applyNumberFormat="1"/>
    <xf numFmtId="4" fontId="31" fillId="0" borderId="1" xfId="0" applyNumberFormat="1" applyFont="1" applyBorder="1" applyAlignment="1">
      <alignment horizontal="center"/>
    </xf>
    <xf numFmtId="0" fontId="8" fillId="0" borderId="5" xfId="0" applyFont="1" applyBorder="1"/>
    <xf numFmtId="0" fontId="8" fillId="0" borderId="14" xfId="0" applyFont="1" applyBorder="1"/>
    <xf numFmtId="0" fontId="15" fillId="0" borderId="15" xfId="0" applyFont="1" applyBorder="1" applyAlignment="1">
      <alignment horizontal="center" vertical="top"/>
    </xf>
    <xf numFmtId="0" fontId="15" fillId="0" borderId="15" xfId="0" applyNumberFormat="1" applyFont="1" applyBorder="1" applyAlignment="1">
      <alignment vertical="top" wrapText="1"/>
    </xf>
    <xf numFmtId="3" fontId="15" fillId="0" borderId="15" xfId="0" applyNumberFormat="1" applyFont="1" applyFill="1" applyBorder="1" applyAlignment="1">
      <alignment horizontal="right" vertical="top"/>
    </xf>
    <xf numFmtId="3" fontId="15" fillId="0" borderId="8" xfId="0" applyNumberFormat="1" applyFont="1" applyFill="1" applyBorder="1" applyAlignment="1">
      <alignment horizontal="right" vertical="top"/>
    </xf>
    <xf numFmtId="0" fontId="15" fillId="0" borderId="15" xfId="0" applyFont="1" applyFill="1" applyBorder="1" applyAlignment="1">
      <alignment horizontal="center" vertical="top"/>
    </xf>
    <xf numFmtId="4" fontId="15" fillId="0" borderId="15" xfId="0" applyNumberFormat="1" applyFont="1" applyFill="1" applyBorder="1" applyAlignment="1">
      <alignment horizontal="right" vertical="top"/>
    </xf>
    <xf numFmtId="0" fontId="15" fillId="0" borderId="15" xfId="0" applyFont="1" applyFill="1" applyBorder="1" applyAlignment="1">
      <alignment horizontal="left" vertical="top" wrapText="1" shrinkToFit="1"/>
    </xf>
    <xf numFmtId="3" fontId="15" fillId="0" borderId="8" xfId="0" applyNumberFormat="1" applyFont="1" applyFill="1" applyBorder="1" applyAlignment="1">
      <alignment horizontal="right" vertical="top" wrapText="1"/>
    </xf>
    <xf numFmtId="3" fontId="15" fillId="0" borderId="15" xfId="0" applyNumberFormat="1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center" vertical="top"/>
    </xf>
    <xf numFmtId="0" fontId="15" fillId="0" borderId="2" xfId="0" applyNumberFormat="1" applyFont="1" applyBorder="1" applyAlignment="1">
      <alignment vertical="top" wrapText="1"/>
    </xf>
    <xf numFmtId="3" fontId="15" fillId="0" borderId="2" xfId="0" applyNumberFormat="1" applyFont="1" applyFill="1" applyBorder="1" applyAlignment="1">
      <alignment horizontal="right" vertical="top"/>
    </xf>
    <xf numFmtId="3" fontId="15" fillId="0" borderId="13" xfId="0" applyNumberFormat="1" applyFont="1" applyFill="1" applyBorder="1" applyAlignment="1">
      <alignment horizontal="right" vertical="top"/>
    </xf>
    <xf numFmtId="0" fontId="15" fillId="0" borderId="2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27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3" fillId="0" borderId="1" xfId="5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left" vertical="center" wrapText="1"/>
    </xf>
    <xf numFmtId="199" fontId="8" fillId="0" borderId="1" xfId="5" applyNumberFormat="1" applyFont="1" applyFill="1" applyBorder="1" applyAlignment="1">
      <alignment horizontal="center" vertical="center" wrapText="1"/>
    </xf>
    <xf numFmtId="199" fontId="65" fillId="0" borderId="1" xfId="5" applyNumberFormat="1" applyFont="1" applyFill="1" applyBorder="1" applyAlignment="1">
      <alignment horizontal="center" vertical="center"/>
    </xf>
    <xf numFmtId="0" fontId="66" fillId="0" borderId="1" xfId="5" applyNumberFormat="1" applyFont="1" applyFill="1" applyBorder="1" applyAlignment="1" applyProtection="1">
      <alignment horizontal="justify" vertical="center"/>
    </xf>
    <xf numFmtId="199" fontId="67" fillId="0" borderId="1" xfId="4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center" wrapText="1"/>
    </xf>
    <xf numFmtId="3" fontId="8" fillId="0" borderId="1" xfId="0" applyNumberFormat="1" applyFont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left" vertical="center"/>
    </xf>
    <xf numFmtId="0" fontId="34" fillId="0" borderId="12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/>
    <xf numFmtId="0" fontId="13" fillId="0" borderId="1" xfId="0" applyFont="1" applyFill="1" applyBorder="1" applyAlignment="1">
      <alignment wrapText="1"/>
    </xf>
    <xf numFmtId="0" fontId="13" fillId="0" borderId="0" xfId="0" applyFont="1" applyFill="1"/>
    <xf numFmtId="1" fontId="13" fillId="0" borderId="1" xfId="0" applyNumberFormat="1" applyFont="1" applyFill="1" applyBorder="1" applyAlignment="1">
      <alignment wrapText="1"/>
    </xf>
    <xf numFmtId="0" fontId="8" fillId="0" borderId="1" xfId="5" applyFont="1" applyFill="1" applyBorder="1" applyAlignment="1">
      <alignment wrapText="1"/>
    </xf>
    <xf numFmtId="0" fontId="65" fillId="0" borderId="1" xfId="5" applyFont="1" applyFill="1" applyBorder="1" applyAlignment="1">
      <alignment horizontal="justify"/>
    </xf>
    <xf numFmtId="0" fontId="50" fillId="0" borderId="0" xfId="0" applyFont="1" applyFill="1"/>
    <xf numFmtId="0" fontId="62" fillId="0" borderId="0" xfId="0" applyFont="1" applyFill="1"/>
    <xf numFmtId="1" fontId="8" fillId="0" borderId="0" xfId="0" applyNumberFormat="1" applyFont="1" applyFill="1"/>
    <xf numFmtId="3" fontId="8" fillId="0" borderId="1" xfId="0" applyNumberFormat="1" applyFont="1" applyBorder="1" applyAlignment="1">
      <alignment horizontal="left" vertical="center" wrapText="1"/>
    </xf>
    <xf numFmtId="199" fontId="45" fillId="0" borderId="1" xfId="4" applyNumberFormat="1" applyFont="1" applyFill="1" applyBorder="1" applyAlignment="1">
      <alignment horizontal="center" vertical="center" wrapText="1"/>
    </xf>
    <xf numFmtId="199" fontId="45" fillId="0" borderId="1" xfId="5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/>
    </xf>
    <xf numFmtId="0" fontId="8" fillId="2" borderId="1" xfId="0" applyFont="1" applyFill="1" applyBorder="1" applyAlignment="1">
      <alignment horizontal="justify"/>
    </xf>
    <xf numFmtId="0" fontId="8" fillId="0" borderId="1" xfId="0" applyFont="1" applyBorder="1" applyAlignment="1">
      <alignment horizontal="justify" vertical="center"/>
    </xf>
    <xf numFmtId="0" fontId="68" fillId="0" borderId="1" xfId="0" applyFont="1" applyBorder="1" applyAlignment="1">
      <alignment horizontal="justify"/>
    </xf>
    <xf numFmtId="0" fontId="69" fillId="0" borderId="1" xfId="0" applyFont="1" applyBorder="1" applyAlignment="1">
      <alignment horizontal="justify"/>
    </xf>
    <xf numFmtId="0" fontId="65" fillId="0" borderId="1" xfId="0" applyFont="1" applyBorder="1" applyAlignment="1">
      <alignment horizontal="justify"/>
    </xf>
    <xf numFmtId="0" fontId="8" fillId="0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vertical="top" wrapText="1"/>
    </xf>
    <xf numFmtId="0" fontId="65" fillId="0" borderId="1" xfId="0" applyFont="1" applyFill="1" applyBorder="1" applyAlignment="1">
      <alignment horizontal="left" vertical="center" wrapText="1"/>
    </xf>
    <xf numFmtId="199" fontId="65" fillId="0" borderId="1" xfId="0" applyNumberFormat="1" applyFont="1" applyFill="1" applyBorder="1" applyAlignment="1">
      <alignment horizontal="center" vertical="center"/>
    </xf>
    <xf numFmtId="199" fontId="8" fillId="0" borderId="1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justify" vertical="center" wrapText="1"/>
    </xf>
    <xf numFmtId="0" fontId="66" fillId="0" borderId="1" xfId="0" applyNumberFormat="1" applyFont="1" applyFill="1" applyBorder="1" applyAlignment="1" applyProtection="1">
      <alignment horizontal="justify" vertical="center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99" fontId="8" fillId="3" borderId="0" xfId="0" applyNumberFormat="1" applyFont="1" applyFill="1"/>
    <xf numFmtId="199" fontId="8" fillId="0" borderId="0" xfId="0" applyNumberFormat="1" applyFont="1" applyFill="1"/>
    <xf numFmtId="199" fontId="8" fillId="0" borderId="0" xfId="0" applyNumberFormat="1" applyFont="1"/>
    <xf numFmtId="199" fontId="13" fillId="0" borderId="1" xfId="0" applyNumberFormat="1" applyFont="1" applyFill="1" applyBorder="1" applyAlignment="1">
      <alignment horizontal="center" wrapText="1"/>
    </xf>
    <xf numFmtId="199" fontId="24" fillId="0" borderId="1" xfId="0" applyNumberFormat="1" applyFont="1" applyBorder="1" applyAlignment="1">
      <alignment wrapText="1"/>
    </xf>
    <xf numFmtId="199" fontId="13" fillId="0" borderId="1" xfId="0" applyNumberFormat="1" applyFont="1" applyBorder="1" applyAlignment="1">
      <alignment wrapText="1"/>
    </xf>
    <xf numFmtId="199" fontId="13" fillId="0" borderId="1" xfId="0" applyNumberFormat="1" applyFont="1" applyBorder="1" applyAlignment="1">
      <alignment horizontal="center" wrapText="1"/>
    </xf>
    <xf numFmtId="199" fontId="8" fillId="0" borderId="1" xfId="0" applyNumberFormat="1" applyFont="1" applyFill="1" applyBorder="1" applyAlignment="1">
      <alignment horizontal="center" wrapText="1"/>
    </xf>
    <xf numFmtId="199" fontId="13" fillId="0" borderId="0" xfId="0" applyNumberFormat="1" applyFont="1" applyBorder="1" applyAlignment="1">
      <alignment wrapText="1"/>
    </xf>
    <xf numFmtId="199" fontId="50" fillId="0" borderId="1" xfId="0" applyNumberFormat="1" applyFont="1" applyFill="1" applyBorder="1" applyAlignment="1">
      <alignment horizontal="center" vertical="center" wrapText="1"/>
    </xf>
    <xf numFmtId="199" fontId="50" fillId="0" borderId="0" xfId="0" applyNumberFormat="1" applyFont="1"/>
    <xf numFmtId="199" fontId="8" fillId="0" borderId="1" xfId="0" applyNumberFormat="1" applyFont="1" applyBorder="1" applyAlignment="1">
      <alignment horizontal="center"/>
    </xf>
    <xf numFmtId="199" fontId="45" fillId="0" borderId="1" xfId="0" applyNumberFormat="1" applyFont="1" applyFill="1" applyBorder="1" applyAlignment="1">
      <alignment horizontal="center" vertical="center" wrapText="1"/>
    </xf>
    <xf numFmtId="199" fontId="50" fillId="0" borderId="1" xfId="4" applyNumberFormat="1" applyFont="1" applyFill="1" applyBorder="1" applyAlignment="1">
      <alignment horizontal="center" vertical="center" wrapText="1"/>
    </xf>
    <xf numFmtId="199" fontId="45" fillId="0" borderId="0" xfId="0" applyNumberFormat="1" applyFont="1"/>
    <xf numFmtId="199" fontId="8" fillId="0" borderId="4" xfId="0" applyNumberFormat="1" applyFont="1" applyBorder="1"/>
    <xf numFmtId="199" fontId="62" fillId="0" borderId="0" xfId="0" applyNumberFormat="1" applyFont="1"/>
    <xf numFmtId="199" fontId="8" fillId="2" borderId="1" xfId="0" applyNumberFormat="1" applyFont="1" applyFill="1" applyBorder="1" applyAlignment="1">
      <alignment horizontal="center" vertical="top" wrapText="1"/>
    </xf>
    <xf numFmtId="199" fontId="44" fillId="0" borderId="1" xfId="0" applyNumberFormat="1" applyFont="1" applyBorder="1" applyAlignment="1">
      <alignment horizontal="center" wrapText="1"/>
    </xf>
    <xf numFmtId="199" fontId="50" fillId="0" borderId="1" xfId="0" applyNumberFormat="1" applyFont="1" applyBorder="1" applyAlignment="1">
      <alignment horizontal="center" wrapText="1"/>
    </xf>
    <xf numFmtId="199" fontId="13" fillId="0" borderId="1" xfId="0" applyNumberFormat="1" applyFont="1" applyFill="1" applyBorder="1" applyAlignment="1">
      <alignment horizontal="center" vertical="center" wrapText="1"/>
    </xf>
    <xf numFmtId="199" fontId="8" fillId="0" borderId="1" xfId="0" applyNumberFormat="1" applyFont="1" applyBorder="1" applyAlignment="1">
      <alignment horizontal="center" vertical="center"/>
    </xf>
    <xf numFmtId="199" fontId="24" fillId="0" borderId="0" xfId="0" applyNumberFormat="1" applyFont="1" applyBorder="1"/>
    <xf numFmtId="199" fontId="8" fillId="4" borderId="0" xfId="0" applyNumberFormat="1" applyFont="1" applyFill="1"/>
    <xf numFmtId="0" fontId="45" fillId="0" borderId="1" xfId="5" applyFont="1" applyFill="1" applyBorder="1" applyAlignment="1">
      <alignment wrapText="1"/>
    </xf>
    <xf numFmtId="199" fontId="45" fillId="0" borderId="1" xfId="0" applyNumberFormat="1" applyFont="1" applyFill="1" applyBorder="1" applyAlignment="1">
      <alignment horizontal="center" vertical="center"/>
    </xf>
    <xf numFmtId="0" fontId="42" fillId="0" borderId="1" xfId="5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3" xfId="0" applyFont="1" applyFill="1" applyBorder="1" applyAlignment="1">
      <alignment vertical="center" wrapText="1"/>
    </xf>
    <xf numFmtId="187" fontId="8" fillId="0" borderId="1" xfId="6" applyFont="1" applyFill="1" applyBorder="1" applyAlignment="1">
      <alignment horizontal="center"/>
    </xf>
    <xf numFmtId="3" fontId="13" fillId="0" borderId="1" xfId="6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6" fontId="6" fillId="0" borderId="0" xfId="0" applyNumberFormat="1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vertical="top"/>
    </xf>
    <xf numFmtId="0" fontId="21" fillId="0" borderId="1" xfId="0" applyFont="1" applyBorder="1"/>
    <xf numFmtId="0" fontId="6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vertical="center" wrapText="1"/>
    </xf>
    <xf numFmtId="196" fontId="8" fillId="0" borderId="1" xfId="0" applyNumberFormat="1" applyFont="1" applyBorder="1" applyAlignment="1">
      <alignment vertical="center" wrapText="1"/>
    </xf>
    <xf numFmtId="196" fontId="8" fillId="0" borderId="1" xfId="0" applyNumberFormat="1" applyFont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0" fontId="21" fillId="0" borderId="1" xfId="0" applyFont="1" applyFill="1" applyBorder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199" fontId="13" fillId="0" borderId="1" xfId="0" applyNumberFormat="1" applyFont="1" applyFill="1" applyBorder="1" applyAlignment="1">
      <alignment horizontal="center" vertical="center"/>
    </xf>
    <xf numFmtId="199" fontId="65" fillId="0" borderId="1" xfId="0" applyNumberFormat="1" applyFont="1" applyFill="1" applyBorder="1" applyAlignment="1">
      <alignment horizontal="right" vertical="center"/>
    </xf>
    <xf numFmtId="199" fontId="8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/>
    <xf numFmtId="199" fontId="8" fillId="0" borderId="1" xfId="0" applyNumberFormat="1" applyFont="1" applyFill="1" applyBorder="1" applyAlignment="1">
      <alignment horizontal="right" vertical="center"/>
    </xf>
    <xf numFmtId="196" fontId="8" fillId="0" borderId="1" xfId="0" applyNumberFormat="1" applyFont="1" applyFill="1" applyBorder="1" applyAlignment="1">
      <alignment horizontal="right" vertical="center"/>
    </xf>
    <xf numFmtId="0" fontId="66" fillId="0" borderId="1" xfId="0" applyNumberFormat="1" applyFont="1" applyFill="1" applyBorder="1" applyAlignment="1" applyProtection="1">
      <alignment horizontal="justify" vertical="center" wrapText="1"/>
    </xf>
    <xf numFmtId="199" fontId="71" fillId="0" borderId="1" xfId="4" applyNumberFormat="1" applyFont="1" applyFill="1" applyBorder="1" applyAlignment="1">
      <alignment horizontal="center" vertical="center" wrapText="1"/>
    </xf>
    <xf numFmtId="199" fontId="71" fillId="0" borderId="1" xfId="0" applyNumberFormat="1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left" vertical="center" wrapText="1"/>
    </xf>
    <xf numFmtId="0" fontId="71" fillId="2" borderId="1" xfId="0" applyFont="1" applyFill="1" applyBorder="1" applyAlignment="1">
      <alignment vertical="top" wrapText="1"/>
    </xf>
    <xf numFmtId="199" fontId="71" fillId="2" borderId="1" xfId="0" applyNumberFormat="1" applyFont="1" applyFill="1" applyBorder="1" applyAlignment="1">
      <alignment horizontal="center" vertical="top" wrapText="1"/>
    </xf>
    <xf numFmtId="0" fontId="71" fillId="0" borderId="1" xfId="5" applyFont="1" applyFill="1" applyBorder="1" applyAlignment="1">
      <alignment horizontal="left" vertical="center" wrapText="1"/>
    </xf>
    <xf numFmtId="199" fontId="71" fillId="0" borderId="1" xfId="5" applyNumberFormat="1" applyFont="1" applyFill="1" applyBorder="1" applyAlignment="1">
      <alignment horizontal="center" vertical="center"/>
    </xf>
    <xf numFmtId="0" fontId="71" fillId="0" borderId="0" xfId="0" applyFont="1" applyFill="1"/>
    <xf numFmtId="0" fontId="71" fillId="0" borderId="0" xfId="0" applyFont="1"/>
    <xf numFmtId="0" fontId="71" fillId="0" borderId="1" xfId="0" applyFont="1" applyBorder="1" applyAlignment="1">
      <alignment horizontal="justify"/>
    </xf>
    <xf numFmtId="3" fontId="15" fillId="0" borderId="1" xfId="1" applyNumberFormat="1" applyFont="1" applyFill="1" applyBorder="1"/>
    <xf numFmtId="3" fontId="13" fillId="0" borderId="2" xfId="0" applyNumberFormat="1" applyFont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8" fillId="0" borderId="9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4" xfId="0" applyFont="1" applyFill="1" applyBorder="1" applyAlignment="1">
      <alignment vertical="top" wrapText="1"/>
    </xf>
    <xf numFmtId="0" fontId="8" fillId="0" borderId="3" xfId="0" applyFont="1" applyFill="1" applyBorder="1"/>
    <xf numFmtId="0" fontId="8" fillId="0" borderId="3" xfId="0" applyFont="1" applyBorder="1" applyAlignment="1">
      <alignment vertical="top" wrapText="1"/>
    </xf>
    <xf numFmtId="0" fontId="0" fillId="0" borderId="5" xfId="0" applyBorder="1" applyAlignment="1"/>
    <xf numFmtId="0" fontId="8" fillId="0" borderId="9" xfId="0" applyFont="1" applyBorder="1"/>
    <xf numFmtId="0" fontId="8" fillId="0" borderId="13" xfId="0" applyFont="1" applyBorder="1" applyAlignment="1">
      <alignment vertical="top" wrapText="1"/>
    </xf>
    <xf numFmtId="0" fontId="0" fillId="0" borderId="4" xfId="0" applyBorder="1" applyAlignment="1"/>
    <xf numFmtId="0" fontId="0" fillId="0" borderId="3" xfId="0" applyBorder="1" applyAlignment="1"/>
    <xf numFmtId="0" fontId="8" fillId="0" borderId="0" xfId="1" applyFont="1" applyBorder="1" applyAlignment="1">
      <alignment horizontal="right"/>
    </xf>
    <xf numFmtId="199" fontId="24" fillId="0" borderId="5" xfId="0" applyNumberFormat="1" applyFont="1" applyBorder="1" applyAlignment="1">
      <alignment wrapText="1"/>
    </xf>
    <xf numFmtId="199" fontId="13" fillId="0" borderId="5" xfId="0" applyNumberFormat="1" applyFont="1" applyBorder="1" applyAlignment="1">
      <alignment wrapText="1"/>
    </xf>
    <xf numFmtId="199" fontId="13" fillId="0" borderId="5" xfId="0" applyNumberFormat="1" applyFont="1" applyBorder="1" applyAlignment="1">
      <alignment horizontal="center" wrapText="1"/>
    </xf>
    <xf numFmtId="199" fontId="8" fillId="0" borderId="5" xfId="4" applyNumberFormat="1" applyFont="1" applyFill="1" applyBorder="1" applyAlignment="1">
      <alignment horizontal="center" vertical="center" wrapText="1"/>
    </xf>
    <xf numFmtId="199" fontId="8" fillId="0" borderId="5" xfId="0" applyNumberFormat="1" applyFont="1" applyBorder="1"/>
    <xf numFmtId="199" fontId="44" fillId="0" borderId="5" xfId="0" applyNumberFormat="1" applyFont="1" applyBorder="1" applyAlignment="1">
      <alignment horizontal="center" wrapText="1"/>
    </xf>
    <xf numFmtId="199" fontId="13" fillId="0" borderId="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vertical="center" wrapText="1"/>
    </xf>
    <xf numFmtId="199" fontId="8" fillId="0" borderId="15" xfId="4" applyNumberFormat="1" applyFont="1" applyFill="1" applyBorder="1" applyAlignment="1">
      <alignment horizontal="center" vertical="center" wrapText="1"/>
    </xf>
    <xf numFmtId="199" fontId="8" fillId="0" borderId="15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center" wrapText="1"/>
    </xf>
    <xf numFmtId="199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center" wrapText="1"/>
    </xf>
    <xf numFmtId="199" fontId="8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wrapText="1"/>
    </xf>
    <xf numFmtId="199" fontId="13" fillId="0" borderId="15" xfId="0" applyNumberFormat="1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wrapText="1"/>
    </xf>
    <xf numFmtId="199" fontId="13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wrapText="1"/>
    </xf>
    <xf numFmtId="0" fontId="8" fillId="0" borderId="2" xfId="5" applyFont="1" applyFill="1" applyBorder="1" applyAlignment="1">
      <alignment horizontal="left" vertical="center" wrapText="1"/>
    </xf>
    <xf numFmtId="199" fontId="8" fillId="0" borderId="2" xfId="4" applyNumberFormat="1" applyFont="1" applyFill="1" applyBorder="1" applyAlignment="1">
      <alignment horizontal="center" vertical="center" wrapText="1"/>
    </xf>
    <xf numFmtId="199" fontId="8" fillId="0" borderId="2" xfId="5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99" fontId="8" fillId="0" borderId="2" xfId="0" applyNumberFormat="1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left" vertical="center" wrapText="1"/>
    </xf>
    <xf numFmtId="0" fontId="8" fillId="0" borderId="12" xfId="3" applyFont="1" applyFill="1" applyBorder="1" applyAlignment="1">
      <alignment horizontal="justify" vertical="center" wrapText="1"/>
    </xf>
    <xf numFmtId="199" fontId="8" fillId="0" borderId="12" xfId="0" applyNumberFormat="1" applyFont="1" applyFill="1" applyBorder="1" applyAlignment="1">
      <alignment horizontal="center" vertical="center" wrapText="1"/>
    </xf>
    <xf numFmtId="199" fontId="8" fillId="0" borderId="2" xfId="0" applyNumberFormat="1" applyFont="1" applyFill="1" applyBorder="1" applyAlignment="1">
      <alignment horizontal="center" vertical="center" wrapText="1"/>
    </xf>
    <xf numFmtId="0" fontId="66" fillId="0" borderId="2" xfId="0" applyNumberFormat="1" applyFont="1" applyFill="1" applyBorder="1" applyAlignment="1" applyProtection="1">
      <alignment horizontal="justify" vertical="center" wrapText="1"/>
    </xf>
    <xf numFmtId="199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justify"/>
    </xf>
    <xf numFmtId="0" fontId="8" fillId="0" borderId="12" xfId="0" applyFont="1" applyFill="1" applyBorder="1" applyAlignment="1">
      <alignment horizontal="left" vertical="center" wrapText="1"/>
    </xf>
    <xf numFmtId="199" fontId="8" fillId="0" borderId="12" xfId="4" applyNumberFormat="1" applyFont="1" applyFill="1" applyBorder="1" applyAlignment="1">
      <alignment horizontal="center" vertical="center" wrapText="1"/>
    </xf>
    <xf numFmtId="196" fontId="8" fillId="0" borderId="2" xfId="0" applyNumberFormat="1" applyFont="1" applyBorder="1" applyAlignment="1">
      <alignment vertical="center" wrapText="1"/>
    </xf>
    <xf numFmtId="196" fontId="8" fillId="0" borderId="2" xfId="0" applyNumberFormat="1" applyFont="1" applyBorder="1" applyAlignment="1">
      <alignment horizontal="center" vertical="center" wrapText="1"/>
    </xf>
    <xf numFmtId="199" fontId="45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199" fontId="8" fillId="0" borderId="2" xfId="0" applyNumberFormat="1" applyFont="1" applyBorder="1" applyAlignment="1">
      <alignment horizontal="center" wrapText="1"/>
    </xf>
    <xf numFmtId="199" fontId="13" fillId="0" borderId="2" xfId="0" applyNumberFormat="1" applyFont="1" applyBorder="1" applyAlignment="1">
      <alignment horizontal="center" wrapText="1"/>
    </xf>
    <xf numFmtId="49" fontId="4" fillId="0" borderId="0" xfId="0" applyNumberFormat="1" applyFont="1" applyFill="1"/>
    <xf numFmtId="49" fontId="4" fillId="0" borderId="0" xfId="0" applyNumberFormat="1" applyFont="1" applyFill="1" applyBorder="1"/>
    <xf numFmtId="49" fontId="19" fillId="0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 vertical="top"/>
    </xf>
    <xf numFmtId="49" fontId="15" fillId="0" borderId="15" xfId="0" applyNumberFormat="1" applyFont="1" applyFill="1" applyBorder="1" applyAlignment="1">
      <alignment horizontal="center" vertical="top"/>
    </xf>
    <xf numFmtId="49" fontId="24" fillId="0" borderId="0" xfId="0" applyNumberFormat="1" applyFont="1" applyFill="1" applyBorder="1" applyAlignment="1">
      <alignment horizontal="center" vertical="top"/>
    </xf>
    <xf numFmtId="49" fontId="22" fillId="0" borderId="0" xfId="0" applyNumberFormat="1" applyFont="1" applyFill="1"/>
    <xf numFmtId="0" fontId="15" fillId="5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left" vertical="top" wrapText="1" shrinkToFit="1"/>
    </xf>
    <xf numFmtId="3" fontId="15" fillId="5" borderId="1" xfId="0" applyNumberFormat="1" applyFont="1" applyFill="1" applyBorder="1" applyAlignment="1">
      <alignment horizontal="right" vertical="top"/>
    </xf>
    <xf numFmtId="4" fontId="2" fillId="5" borderId="0" xfId="0" applyNumberFormat="1" applyFont="1" applyFill="1"/>
    <xf numFmtId="0" fontId="22" fillId="5" borderId="0" xfId="0" applyFont="1" applyFill="1"/>
    <xf numFmtId="49" fontId="15" fillId="5" borderId="1" xfId="0" applyNumberFormat="1" applyFont="1" applyFill="1" applyBorder="1" applyAlignment="1">
      <alignment horizontal="center" vertical="top"/>
    </xf>
    <xf numFmtId="0" fontId="24" fillId="6" borderId="2" xfId="0" applyFont="1" applyFill="1" applyBorder="1" applyAlignment="1">
      <alignment horizontal="center" vertical="top" wrapText="1"/>
    </xf>
    <xf numFmtId="49" fontId="24" fillId="6" borderId="2" xfId="0" applyNumberFormat="1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horizontal="left" vertical="top" wrapText="1" shrinkToFit="1"/>
    </xf>
    <xf numFmtId="4" fontId="24" fillId="6" borderId="2" xfId="0" applyNumberFormat="1" applyFont="1" applyFill="1" applyBorder="1" applyAlignment="1">
      <alignment horizontal="right" vertical="top"/>
    </xf>
    <xf numFmtId="0" fontId="2" fillId="6" borderId="0" xfId="0" applyFont="1" applyFill="1" applyBorder="1"/>
    <xf numFmtId="0" fontId="24" fillId="6" borderId="1" xfId="0" applyFont="1" applyFill="1" applyBorder="1" applyAlignment="1">
      <alignment horizontal="center" vertical="top" wrapText="1"/>
    </xf>
    <xf numFmtId="49" fontId="24" fillId="6" borderId="1" xfId="0" applyNumberFormat="1" applyFont="1" applyFill="1" applyBorder="1" applyAlignment="1">
      <alignment horizontal="center" vertical="top" wrapText="1"/>
    </xf>
    <xf numFmtId="0" fontId="24" fillId="6" borderId="1" xfId="0" applyFont="1" applyFill="1" applyBorder="1" applyAlignment="1">
      <alignment horizontal="left" vertical="top" wrapText="1" shrinkToFit="1"/>
    </xf>
    <xf numFmtId="0" fontId="12" fillId="6" borderId="0" xfId="0" applyFont="1" applyFill="1" applyBorder="1"/>
    <xf numFmtId="49" fontId="24" fillId="6" borderId="1" xfId="0" applyNumberFormat="1" applyFont="1" applyFill="1" applyBorder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0" fontId="15" fillId="6" borderId="1" xfId="0" applyFont="1" applyFill="1" applyBorder="1" applyAlignment="1">
      <alignment horizontal="center" vertical="top"/>
    </xf>
    <xf numFmtId="49" fontId="15" fillId="6" borderId="1" xfId="0" applyNumberFormat="1" applyFont="1" applyFill="1" applyBorder="1" applyAlignment="1">
      <alignment horizontal="center" vertical="top"/>
    </xf>
    <xf numFmtId="0" fontId="22" fillId="6" borderId="0" xfId="0" applyFont="1" applyFill="1"/>
    <xf numFmtId="0" fontId="12" fillId="6" borderId="0" xfId="0" applyFont="1" applyFill="1"/>
    <xf numFmtId="0" fontId="22" fillId="6" borderId="0" xfId="0" applyFont="1" applyFill="1" applyBorder="1"/>
    <xf numFmtId="0" fontId="24" fillId="6" borderId="1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top"/>
    </xf>
    <xf numFmtId="4" fontId="72" fillId="0" borderId="0" xfId="0" applyNumberFormat="1" applyFont="1" applyFill="1" applyBorder="1"/>
    <xf numFmtId="3" fontId="72" fillId="0" borderId="0" xfId="0" applyNumberFormat="1" applyFont="1" applyFill="1" applyBorder="1"/>
    <xf numFmtId="0" fontId="54" fillId="0" borderId="0" xfId="0" applyFont="1" applyFill="1" applyBorder="1"/>
    <xf numFmtId="0" fontId="25" fillId="0" borderId="1" xfId="0" applyFont="1" applyBorder="1" applyAlignment="1">
      <alignment vertical="top" wrapText="1"/>
    </xf>
    <xf numFmtId="49" fontId="25" fillId="0" borderId="4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justify" wrapText="1"/>
    </xf>
    <xf numFmtId="0" fontId="25" fillId="0" borderId="1" xfId="0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3" fontId="26" fillId="0" borderId="4" xfId="0" applyNumberFormat="1" applyFont="1" applyFill="1" applyBorder="1" applyAlignment="1">
      <alignment horizontal="right" vertical="top"/>
    </xf>
    <xf numFmtId="3" fontId="26" fillId="0" borderId="1" xfId="0" applyNumberFormat="1" applyFont="1" applyFill="1" applyBorder="1" applyAlignment="1">
      <alignment horizontal="right" vertical="top"/>
    </xf>
    <xf numFmtId="4" fontId="72" fillId="0" borderId="0" xfId="0" applyNumberFormat="1" applyFont="1" applyFill="1"/>
    <xf numFmtId="0" fontId="54" fillId="0" borderId="0" xfId="0" applyFont="1" applyFill="1"/>
    <xf numFmtId="0" fontId="72" fillId="0" borderId="0" xfId="0" applyFont="1" applyFill="1" applyBorder="1"/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left" vertical="top" wrapText="1" shrinkToFit="1"/>
    </xf>
    <xf numFmtId="0" fontId="15" fillId="7" borderId="1" xfId="0" applyFont="1" applyFill="1" applyBorder="1" applyAlignment="1">
      <alignment horizontal="center" vertical="top"/>
    </xf>
    <xf numFmtId="0" fontId="2" fillId="6" borderId="0" xfId="0" applyFont="1" applyFill="1"/>
    <xf numFmtId="0" fontId="73" fillId="7" borderId="0" xfId="0" applyFont="1" applyFill="1"/>
    <xf numFmtId="0" fontId="25" fillId="2" borderId="1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left" vertical="top" wrapText="1" shrinkToFit="1"/>
    </xf>
    <xf numFmtId="0" fontId="74" fillId="0" borderId="0" xfId="0" applyFont="1"/>
    <xf numFmtId="0" fontId="54" fillId="0" borderId="0" xfId="0" applyFont="1"/>
    <xf numFmtId="3" fontId="24" fillId="2" borderId="1" xfId="0" applyNumberFormat="1" applyFont="1" applyFill="1" applyBorder="1" applyAlignment="1">
      <alignment vertical="top"/>
    </xf>
    <xf numFmtId="3" fontId="25" fillId="2" borderId="1" xfId="0" applyNumberFormat="1" applyFont="1" applyFill="1" applyBorder="1" applyAlignment="1">
      <alignment vertical="top"/>
    </xf>
    <xf numFmtId="3" fontId="25" fillId="2" borderId="1" xfId="0" applyNumberFormat="1" applyFont="1" applyFill="1" applyBorder="1" applyAlignment="1">
      <alignment vertical="top" wrapText="1"/>
    </xf>
    <xf numFmtId="3" fontId="26" fillId="2" borderId="1" xfId="0" applyNumberFormat="1" applyFont="1" applyFill="1" applyBorder="1" applyAlignment="1">
      <alignment vertical="top"/>
    </xf>
    <xf numFmtId="3" fontId="15" fillId="2" borderId="1" xfId="0" applyNumberFormat="1" applyFont="1" applyFill="1" applyBorder="1" applyAlignment="1">
      <alignment vertical="top"/>
    </xf>
    <xf numFmtId="3" fontId="15" fillId="2" borderId="1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justify" vertical="center" wrapText="1"/>
    </xf>
    <xf numFmtId="0" fontId="75" fillId="0" borderId="5" xfId="0" applyFont="1" applyFill="1" applyBorder="1" applyAlignment="1">
      <alignment horizontal="justify" vertical="center" wrapText="1"/>
    </xf>
    <xf numFmtId="3" fontId="75" fillId="0" borderId="1" xfId="0" applyNumberFormat="1" applyFont="1" applyFill="1" applyBorder="1" applyAlignment="1">
      <alignment horizontal="center" vertical="center" wrapText="1"/>
    </xf>
    <xf numFmtId="196" fontId="75" fillId="0" borderId="1" xfId="0" applyNumberFormat="1" applyFont="1" applyFill="1" applyBorder="1" applyAlignment="1">
      <alignment horizontal="center" vertical="center" wrapText="1"/>
    </xf>
    <xf numFmtId="3" fontId="75" fillId="0" borderId="1" xfId="6" applyNumberFormat="1" applyFont="1" applyFill="1" applyBorder="1" applyAlignment="1">
      <alignment horizontal="center" vertical="center"/>
    </xf>
    <xf numFmtId="3" fontId="24" fillId="6" borderId="1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justify" vertical="center" wrapText="1"/>
    </xf>
    <xf numFmtId="0" fontId="75" fillId="0" borderId="3" xfId="0" applyFont="1" applyFill="1" applyBorder="1" applyAlignment="1">
      <alignment horizontal="justify" vertical="center" wrapText="1"/>
    </xf>
    <xf numFmtId="0" fontId="75" fillId="0" borderId="7" xfId="0" applyFont="1" applyFill="1" applyBorder="1" applyAlignment="1">
      <alignment horizontal="left" vertical="top" wrapText="1" shrinkToFit="1"/>
    </xf>
    <xf numFmtId="0" fontId="15" fillId="5" borderId="1" xfId="0" applyFont="1" applyFill="1" applyBorder="1" applyAlignment="1">
      <alignment horizontal="center" vertical="top" wrapText="1" shrinkToFit="1"/>
    </xf>
    <xf numFmtId="196" fontId="13" fillId="0" borderId="1" xfId="0" applyNumberFormat="1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vertical="center" wrapText="1"/>
    </xf>
    <xf numFmtId="0" fontId="34" fillId="0" borderId="1" xfId="2" applyFont="1" applyFill="1" applyBorder="1" applyAlignment="1">
      <alignment vertical="top" wrapText="1"/>
    </xf>
    <xf numFmtId="3" fontId="24" fillId="6" borderId="1" xfId="0" applyNumberFormat="1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8" fillId="0" borderId="0" xfId="1" applyFont="1" applyBorder="1" applyAlignment="1">
      <alignment horizontal="center"/>
    </xf>
    <xf numFmtId="0" fontId="0" fillId="0" borderId="0" xfId="0" applyFill="1" applyAlignment="1">
      <alignment horizontal="center"/>
    </xf>
    <xf numFmtId="3" fontId="24" fillId="6" borderId="1" xfId="0" applyNumberFormat="1" applyFont="1" applyFill="1" applyBorder="1" applyAlignment="1">
      <alignment horizontal="center" vertical="top" wrapText="1" shrinkToFit="1"/>
    </xf>
    <xf numFmtId="3" fontId="34" fillId="0" borderId="1" xfId="2" applyNumberFormat="1" applyFont="1" applyFill="1" applyBorder="1" applyAlignment="1">
      <alignment horizontal="center" vertical="center" wrapText="1"/>
    </xf>
    <xf numFmtId="3" fontId="34" fillId="0" borderId="1" xfId="2" applyNumberFormat="1" applyFont="1" applyFill="1" applyBorder="1" applyAlignment="1">
      <alignment horizontal="center" vertical="top" wrapText="1"/>
    </xf>
    <xf numFmtId="3" fontId="34" fillId="0" borderId="1" xfId="0" applyNumberFormat="1" applyFont="1" applyFill="1" applyBorder="1" applyAlignment="1">
      <alignment horizontal="center" vertical="top" wrapText="1"/>
    </xf>
    <xf numFmtId="3" fontId="34" fillId="0" borderId="1" xfId="0" applyNumberFormat="1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top" wrapText="1" shrinkToFit="1"/>
    </xf>
    <xf numFmtId="3" fontId="25" fillId="0" borderId="1" xfId="0" applyNumberFormat="1" applyFont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center" vertical="top" wrapText="1" shrinkToFit="1"/>
    </xf>
    <xf numFmtId="3" fontId="25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center" vertical="top" wrapText="1" shrinkToFit="1"/>
    </xf>
    <xf numFmtId="3" fontId="25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3" fontId="34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vertical="top" wrapText="1"/>
    </xf>
    <xf numFmtId="0" fontId="24" fillId="6" borderId="1" xfId="0" applyFont="1" applyFill="1" applyBorder="1" applyAlignment="1">
      <alignment vertical="top" wrapText="1" shrinkToFit="1"/>
    </xf>
    <xf numFmtId="0" fontId="24" fillId="6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vertical="top" wrapText="1" shrinkToFit="1"/>
    </xf>
    <xf numFmtId="0" fontId="25" fillId="0" borderId="1" xfId="0" applyFont="1" applyBorder="1" applyAlignment="1">
      <alignment wrapText="1"/>
    </xf>
    <xf numFmtId="0" fontId="25" fillId="0" borderId="1" xfId="0" applyFont="1" applyFill="1" applyBorder="1" applyAlignment="1">
      <alignment vertical="top" wrapText="1" shrinkToFit="1"/>
    </xf>
    <xf numFmtId="0" fontId="15" fillId="0" borderId="1" xfId="0" applyFont="1" applyFill="1" applyBorder="1" applyAlignment="1">
      <alignment vertical="top" wrapText="1" shrinkToFit="1"/>
    </xf>
    <xf numFmtId="0" fontId="15" fillId="0" borderId="2" xfId="0" applyFont="1" applyFill="1" applyBorder="1" applyAlignment="1">
      <alignment vertical="top" wrapText="1" shrinkToFit="1"/>
    </xf>
    <xf numFmtId="0" fontId="8" fillId="0" borderId="0" xfId="0" applyFont="1" applyAlignment="1">
      <alignment vertical="center" wrapText="1"/>
    </xf>
    <xf numFmtId="0" fontId="8" fillId="0" borderId="7" xfId="0" applyFont="1" applyBorder="1"/>
    <xf numFmtId="0" fontId="8" fillId="0" borderId="4" xfId="0" applyFont="1" applyBorder="1"/>
    <xf numFmtId="0" fontId="8" fillId="0" borderId="3" xfId="0" applyFont="1" applyFill="1" applyBorder="1" applyAlignment="1">
      <alignment vertical="top" wrapText="1"/>
    </xf>
    <xf numFmtId="3" fontId="24" fillId="6" borderId="1" xfId="0" applyNumberFormat="1" applyFont="1" applyFill="1" applyBorder="1" applyAlignment="1">
      <alignment vertical="top"/>
    </xf>
    <xf numFmtId="0" fontId="24" fillId="5" borderId="1" xfId="0" applyFont="1" applyFill="1" applyBorder="1" applyAlignment="1">
      <alignment horizontal="center" vertical="top"/>
    </xf>
    <xf numFmtId="0" fontId="24" fillId="5" borderId="1" xfId="0" applyFont="1" applyFill="1" applyBorder="1" applyAlignment="1">
      <alignment horizontal="left" vertical="top" wrapText="1" shrinkToFit="1"/>
    </xf>
    <xf numFmtId="0" fontId="24" fillId="5" borderId="1" xfId="0" applyFont="1" applyFill="1" applyBorder="1" applyAlignment="1">
      <alignment vertical="top" wrapText="1" shrinkToFit="1"/>
    </xf>
    <xf numFmtId="0" fontId="12" fillId="5" borderId="0" xfId="0" applyFont="1" applyFill="1"/>
    <xf numFmtId="3" fontId="24" fillId="5" borderId="1" xfId="0" applyNumberFormat="1" applyFont="1" applyFill="1" applyBorder="1" applyAlignment="1">
      <alignment vertical="top" wrapText="1" shrinkToFit="1"/>
    </xf>
    <xf numFmtId="0" fontId="42" fillId="5" borderId="1" xfId="0" applyFont="1" applyFill="1" applyBorder="1" applyAlignment="1">
      <alignment horizontal="center" vertical="top"/>
    </xf>
    <xf numFmtId="0" fontId="24" fillId="0" borderId="3" xfId="0" applyFont="1" applyFill="1" applyBorder="1" applyAlignment="1">
      <alignment vertical="center" wrapText="1" shrinkToFit="1"/>
    </xf>
    <xf numFmtId="0" fontId="24" fillId="0" borderId="5" xfId="0" applyFont="1" applyFill="1" applyBorder="1" applyAlignment="1">
      <alignment vertical="center" wrapText="1" shrinkToFit="1"/>
    </xf>
    <xf numFmtId="0" fontId="13" fillId="0" borderId="5" xfId="0" applyFont="1" applyFill="1" applyBorder="1" applyAlignment="1">
      <alignment horizontal="justify" vertical="center" wrapText="1"/>
    </xf>
    <xf numFmtId="49" fontId="15" fillId="0" borderId="2" xfId="0" applyNumberFormat="1" applyFont="1" applyFill="1" applyBorder="1" applyAlignment="1">
      <alignment horizontal="center" vertical="top"/>
    </xf>
    <xf numFmtId="0" fontId="0" fillId="0" borderId="4" xfId="0" applyBorder="1"/>
    <xf numFmtId="3" fontId="15" fillId="0" borderId="2" xfId="0" applyNumberFormat="1" applyFont="1" applyFill="1" applyBorder="1" applyAlignment="1">
      <alignment horizontal="center" vertical="top" wrapText="1" shrinkToFit="1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3" fontId="25" fillId="2" borderId="1" xfId="0" applyNumberFormat="1" applyFont="1" applyFill="1" applyBorder="1" applyAlignment="1">
      <alignment horizontal="center" vertical="top" wrapText="1" shrinkToFit="1"/>
    </xf>
    <xf numFmtId="3" fontId="25" fillId="2" borderId="2" xfId="0" applyNumberFormat="1" applyFont="1" applyFill="1" applyBorder="1" applyAlignment="1">
      <alignment horizontal="center" vertical="top" wrapText="1" shrinkToFit="1"/>
    </xf>
    <xf numFmtId="3" fontId="22" fillId="0" borderId="0" xfId="0" applyNumberFormat="1" applyFont="1" applyFill="1"/>
    <xf numFmtId="0" fontId="8" fillId="0" borderId="11" xfId="0" applyFont="1" applyBorder="1"/>
    <xf numFmtId="3" fontId="54" fillId="0" borderId="0" xfId="0" applyNumberFormat="1" applyFont="1" applyFill="1"/>
    <xf numFmtId="0" fontId="25" fillId="0" borderId="15" xfId="0" applyFont="1" applyBorder="1" applyAlignment="1">
      <alignment vertical="center" wrapText="1"/>
    </xf>
    <xf numFmtId="0" fontId="8" fillId="0" borderId="1" xfId="5" applyFont="1" applyFill="1" applyBorder="1" applyAlignment="1">
      <alignment horizontal="left" vertical="center" wrapText="1"/>
    </xf>
    <xf numFmtId="3" fontId="24" fillId="6" borderId="2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vertical="top"/>
    </xf>
    <xf numFmtId="3" fontId="36" fillId="6" borderId="1" xfId="0" applyNumberFormat="1" applyFont="1" applyFill="1" applyBorder="1" applyAlignment="1">
      <alignment vertical="top"/>
    </xf>
    <xf numFmtId="4" fontId="15" fillId="0" borderId="1" xfId="0" applyNumberFormat="1" applyFont="1" applyFill="1" applyBorder="1" applyAlignment="1">
      <alignment vertical="top"/>
    </xf>
    <xf numFmtId="3" fontId="34" fillId="0" borderId="1" xfId="0" applyNumberFormat="1" applyFont="1" applyFill="1" applyBorder="1" applyAlignment="1">
      <alignment vertical="top"/>
    </xf>
    <xf numFmtId="3" fontId="15" fillId="5" borderId="1" xfId="0" applyNumberFormat="1" applyFont="1" applyFill="1" applyBorder="1" applyAlignment="1">
      <alignment vertical="top"/>
    </xf>
    <xf numFmtId="3" fontId="25" fillId="0" borderId="1" xfId="0" applyNumberFormat="1" applyFont="1" applyFill="1" applyBorder="1" applyAlignment="1">
      <alignment vertical="top"/>
    </xf>
    <xf numFmtId="4" fontId="24" fillId="6" borderId="1" xfId="0" applyNumberFormat="1" applyFont="1" applyFill="1" applyBorder="1" applyAlignment="1">
      <alignment vertical="top"/>
    </xf>
    <xf numFmtId="3" fontId="25" fillId="0" borderId="5" xfId="0" applyNumberFormat="1" applyFont="1" applyFill="1" applyBorder="1" applyAlignment="1">
      <alignment vertical="top"/>
    </xf>
    <xf numFmtId="3" fontId="25" fillId="0" borderId="1" xfId="0" applyNumberFormat="1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vertical="top" wrapText="1"/>
    </xf>
    <xf numFmtId="4" fontId="36" fillId="6" borderId="1" xfId="0" applyNumberFormat="1" applyFont="1" applyFill="1" applyBorder="1" applyAlignment="1">
      <alignment vertical="top"/>
    </xf>
    <xf numFmtId="4" fontId="34" fillId="0" borderId="1" xfId="0" applyNumberFormat="1" applyFont="1" applyFill="1" applyBorder="1" applyAlignment="1">
      <alignment vertical="top"/>
    </xf>
    <xf numFmtId="4" fontId="49" fillId="0" borderId="1" xfId="0" applyNumberFormat="1" applyFont="1" applyFill="1" applyBorder="1" applyAlignment="1">
      <alignment vertical="top"/>
    </xf>
    <xf numFmtId="3" fontId="24" fillId="0" borderId="1" xfId="0" applyNumberFormat="1" applyFont="1" applyFill="1" applyBorder="1" applyAlignment="1">
      <alignment vertical="top"/>
    </xf>
    <xf numFmtId="4" fontId="24" fillId="0" borderId="1" xfId="0" applyNumberFormat="1" applyFont="1" applyFill="1" applyBorder="1" applyAlignment="1">
      <alignment vertical="top"/>
    </xf>
    <xf numFmtId="4" fontId="25" fillId="0" borderId="1" xfId="0" applyNumberFormat="1" applyFont="1" applyFill="1" applyBorder="1" applyAlignment="1">
      <alignment vertical="top"/>
    </xf>
    <xf numFmtId="3" fontId="15" fillId="0" borderId="4" xfId="0" applyNumberFormat="1" applyFont="1" applyFill="1" applyBorder="1" applyAlignment="1">
      <alignment vertical="top"/>
    </xf>
    <xf numFmtId="3" fontId="25" fillId="0" borderId="4" xfId="0" applyNumberFormat="1" applyFont="1" applyFill="1" applyBorder="1" applyAlignment="1">
      <alignment vertical="top"/>
    </xf>
    <xf numFmtId="3" fontId="24" fillId="0" borderId="4" xfId="0" applyNumberFormat="1" applyFont="1" applyFill="1" applyBorder="1" applyAlignment="1">
      <alignment vertical="top"/>
    </xf>
    <xf numFmtId="3" fontId="15" fillId="0" borderId="4" xfId="0" applyNumberFormat="1" applyFont="1" applyFill="1" applyBorder="1" applyAlignment="1">
      <alignment vertical="top" wrapText="1"/>
    </xf>
    <xf numFmtId="3" fontId="24" fillId="6" borderId="4" xfId="0" applyNumberFormat="1" applyFont="1" applyFill="1" applyBorder="1" applyAlignment="1">
      <alignment vertical="top"/>
    </xf>
    <xf numFmtId="3" fontId="42" fillId="0" borderId="1" xfId="0" applyNumberFormat="1" applyFont="1" applyFill="1" applyBorder="1" applyAlignment="1">
      <alignment vertical="top"/>
    </xf>
    <xf numFmtId="4" fontId="40" fillId="6" borderId="1" xfId="0" applyNumberFormat="1" applyFont="1" applyFill="1" applyBorder="1" applyAlignment="1">
      <alignment vertical="top"/>
    </xf>
    <xf numFmtId="0" fontId="76" fillId="0" borderId="0" xfId="0" applyFont="1"/>
    <xf numFmtId="0" fontId="81" fillId="0" borderId="0" xfId="0" applyFont="1"/>
    <xf numFmtId="49" fontId="81" fillId="7" borderId="0" xfId="0" applyNumberFormat="1" applyFont="1" applyFill="1"/>
    <xf numFmtId="0" fontId="81" fillId="7" borderId="0" xfId="0" applyFont="1" applyFill="1"/>
    <xf numFmtId="4" fontId="81" fillId="7" borderId="0" xfId="0" applyNumberFormat="1" applyFont="1" applyFill="1"/>
    <xf numFmtId="0" fontId="81" fillId="7" borderId="0" xfId="0" applyFont="1" applyFill="1" applyBorder="1"/>
    <xf numFmtId="49" fontId="76" fillId="0" borderId="0" xfId="0" applyNumberFormat="1" applyFont="1" applyFill="1"/>
    <xf numFmtId="0" fontId="76" fillId="0" borderId="0" xfId="0" applyFont="1" applyFill="1"/>
    <xf numFmtId="4" fontId="76" fillId="0" borderId="0" xfId="0" applyNumberFormat="1" applyFont="1" applyFill="1"/>
    <xf numFmtId="0" fontId="76" fillId="0" borderId="0" xfId="0" applyFont="1" applyFill="1" applyBorder="1"/>
    <xf numFmtId="0" fontId="76" fillId="3" borderId="0" xfId="0" applyFont="1" applyFill="1"/>
    <xf numFmtId="0" fontId="76" fillId="0" borderId="3" xfId="0" applyFont="1" applyFill="1" applyBorder="1"/>
    <xf numFmtId="0" fontId="76" fillId="0" borderId="1" xfId="0" applyFont="1" applyFill="1" applyBorder="1"/>
    <xf numFmtId="0" fontId="82" fillId="0" borderId="1" xfId="0" applyFont="1" applyFill="1" applyBorder="1" applyAlignment="1">
      <alignment horizontal="center"/>
    </xf>
    <xf numFmtId="4" fontId="79" fillId="6" borderId="2" xfId="0" applyNumberFormat="1" applyFont="1" applyFill="1" applyBorder="1" applyAlignment="1">
      <alignment horizontal="right" vertical="top"/>
    </xf>
    <xf numFmtId="4" fontId="83" fillId="6" borderId="0" xfId="0" applyNumberFormat="1" applyFont="1" applyFill="1" applyBorder="1"/>
    <xf numFmtId="3" fontId="83" fillId="6" borderId="0" xfId="0" applyNumberFormat="1" applyFont="1" applyFill="1" applyBorder="1"/>
    <xf numFmtId="4" fontId="83" fillId="0" borderId="0" xfId="0" applyNumberFormat="1" applyFont="1" applyFill="1" applyBorder="1"/>
    <xf numFmtId="3" fontId="83" fillId="0" borderId="0" xfId="0" applyNumberFormat="1" applyFont="1" applyFill="1" applyBorder="1"/>
    <xf numFmtId="4" fontId="83" fillId="5" borderId="0" xfId="0" applyNumberFormat="1" applyFont="1" applyFill="1"/>
    <xf numFmtId="0" fontId="76" fillId="5" borderId="0" xfId="0" applyFont="1" applyFill="1"/>
    <xf numFmtId="4" fontId="84" fillId="0" borderId="0" xfId="0" applyNumberFormat="1" applyFont="1" applyFill="1" applyBorder="1"/>
    <xf numFmtId="3" fontId="84" fillId="0" borderId="0" xfId="0" applyNumberFormat="1" applyFont="1" applyFill="1" applyBorder="1"/>
    <xf numFmtId="4" fontId="83" fillId="6" borderId="0" xfId="0" applyNumberFormat="1" applyFont="1" applyFill="1"/>
    <xf numFmtId="0" fontId="81" fillId="6" borderId="0" xfId="0" applyFont="1" applyFill="1"/>
    <xf numFmtId="4" fontId="83" fillId="0" borderId="0" xfId="0" applyNumberFormat="1" applyFont="1" applyFill="1"/>
    <xf numFmtId="3" fontId="83" fillId="0" borderId="0" xfId="0" applyNumberFormat="1" applyFont="1" applyFill="1"/>
    <xf numFmtId="0" fontId="76" fillId="6" borderId="0" xfId="0" applyFont="1" applyFill="1"/>
    <xf numFmtId="0" fontId="83" fillId="6" borderId="0" xfId="0" applyFont="1" applyFill="1"/>
    <xf numFmtId="0" fontId="85" fillId="0" borderId="0" xfId="0" applyFont="1" applyFill="1"/>
    <xf numFmtId="4" fontId="79" fillId="0" borderId="3" xfId="0" applyNumberFormat="1" applyFont="1" applyFill="1" applyBorder="1" applyAlignment="1">
      <alignment horizontal="right" vertical="top"/>
    </xf>
    <xf numFmtId="0" fontId="83" fillId="0" borderId="0" xfId="0" applyFont="1" applyFill="1" applyBorder="1"/>
    <xf numFmtId="0" fontId="77" fillId="0" borderId="0" xfId="0" applyFont="1"/>
    <xf numFmtId="0" fontId="86" fillId="0" borderId="0" xfId="0" applyFont="1" applyBorder="1" applyAlignment="1">
      <alignment horizontal="left" wrapText="1"/>
    </xf>
    <xf numFmtId="196" fontId="78" fillId="0" borderId="0" xfId="0" applyNumberFormat="1" applyFont="1" applyBorder="1" applyAlignment="1">
      <alignment horizontal="center"/>
    </xf>
    <xf numFmtId="196" fontId="78" fillId="0" borderId="0" xfId="0" applyNumberFormat="1" applyFont="1" applyFill="1" applyBorder="1" applyAlignment="1">
      <alignment horizontal="center"/>
    </xf>
    <xf numFmtId="4" fontId="77" fillId="0" borderId="0" xfId="0" applyNumberFormat="1" applyFont="1"/>
    <xf numFmtId="4" fontId="87" fillId="0" borderId="0" xfId="0" applyNumberFormat="1" applyFont="1"/>
    <xf numFmtId="196" fontId="88" fillId="2" borderId="0" xfId="0" applyNumberFormat="1" applyFont="1" applyFill="1" applyBorder="1" applyAlignment="1">
      <alignment horizontal="right"/>
    </xf>
    <xf numFmtId="4" fontId="89" fillId="0" borderId="0" xfId="0" applyNumberFormat="1" applyFont="1"/>
    <xf numFmtId="3" fontId="77" fillId="0" borderId="0" xfId="0" applyNumberFormat="1" applyFont="1"/>
    <xf numFmtId="0" fontId="89" fillId="0" borderId="0" xfId="0" applyFont="1"/>
    <xf numFmtId="196" fontId="90" fillId="0" borderId="0" xfId="0" applyNumberFormat="1" applyFont="1" applyBorder="1" applyAlignment="1">
      <alignment horizontal="center"/>
    </xf>
    <xf numFmtId="4" fontId="77" fillId="0" borderId="0" xfId="0" applyNumberFormat="1" applyFont="1" applyFill="1"/>
    <xf numFmtId="0" fontId="77" fillId="0" borderId="0" xfId="0" applyFont="1" applyFill="1"/>
    <xf numFmtId="3" fontId="77" fillId="0" borderId="0" xfId="0" applyNumberFormat="1" applyFont="1" applyFill="1"/>
    <xf numFmtId="4" fontId="91" fillId="0" borderId="0" xfId="0" applyNumberFormat="1" applyFont="1"/>
    <xf numFmtId="196" fontId="91" fillId="2" borderId="0" xfId="0" applyNumberFormat="1" applyFont="1" applyFill="1" applyBorder="1" applyAlignment="1">
      <alignment horizontal="left"/>
    </xf>
    <xf numFmtId="3" fontId="92" fillId="0" borderId="1" xfId="6" applyNumberFormat="1" applyFont="1" applyFill="1" applyBorder="1" applyAlignment="1">
      <alignment horizontal="center"/>
    </xf>
    <xf numFmtId="3" fontId="92" fillId="0" borderId="0" xfId="6" applyNumberFormat="1" applyFont="1" applyFill="1" applyBorder="1" applyAlignment="1">
      <alignment horizontal="center"/>
    </xf>
    <xf numFmtId="197" fontId="77" fillId="0" borderId="1" xfId="4" applyNumberFormat="1" applyFont="1" applyFill="1" applyBorder="1" applyAlignment="1">
      <alignment horizontal="center" vertical="center" wrapText="1"/>
    </xf>
    <xf numFmtId="197" fontId="77" fillId="0" borderId="0" xfId="4" applyNumberFormat="1" applyFont="1" applyFill="1" applyBorder="1" applyAlignment="1">
      <alignment horizontal="center" vertical="center" wrapText="1"/>
    </xf>
    <xf numFmtId="0" fontId="93" fillId="0" borderId="0" xfId="0" applyFont="1" applyAlignment="1">
      <alignment horizontal="right"/>
    </xf>
    <xf numFmtId="0" fontId="93" fillId="0" borderId="0" xfId="0" applyFont="1" applyAlignment="1">
      <alignment horizontal="right" wrapText="1"/>
    </xf>
    <xf numFmtId="0" fontId="93" fillId="0" borderId="0" xfId="0" applyFont="1" applyBorder="1" applyAlignment="1"/>
    <xf numFmtId="0" fontId="77" fillId="0" borderId="0" xfId="0" applyFont="1" applyBorder="1"/>
    <xf numFmtId="0" fontId="76" fillId="0" borderId="0" xfId="0" applyFont="1" applyBorder="1" applyAlignment="1"/>
    <xf numFmtId="0" fontId="77" fillId="0" borderId="8" xfId="0" applyFont="1" applyBorder="1"/>
    <xf numFmtId="0" fontId="77" fillId="0" borderId="15" xfId="0" applyFont="1" applyBorder="1" applyAlignment="1">
      <alignment wrapText="1"/>
    </xf>
    <xf numFmtId="0" fontId="89" fillId="0" borderId="15" xfId="0" applyFont="1" applyBorder="1"/>
    <xf numFmtId="0" fontId="77" fillId="0" borderId="10" xfId="0" applyFont="1" applyBorder="1"/>
    <xf numFmtId="0" fontId="77" fillId="0" borderId="12" xfId="0" applyFont="1" applyBorder="1" applyAlignment="1">
      <alignment wrapText="1"/>
    </xf>
    <xf numFmtId="0" fontId="89" fillId="0" borderId="12" xfId="0" applyFont="1" applyBorder="1"/>
    <xf numFmtId="0" fontId="77" fillId="0" borderId="13" xfId="0" applyFont="1" applyBorder="1" applyAlignment="1">
      <alignment wrapText="1"/>
    </xf>
    <xf numFmtId="0" fontId="77" fillId="0" borderId="2" xfId="0" applyFont="1" applyBorder="1" applyAlignment="1">
      <alignment wrapText="1"/>
    </xf>
    <xf numFmtId="0" fontId="89" fillId="0" borderId="2" xfId="0" applyFont="1" applyBorder="1"/>
    <xf numFmtId="3" fontId="77" fillId="0" borderId="5" xfId="0" applyNumberFormat="1" applyFont="1" applyBorder="1" applyAlignment="1">
      <alignment horizontal="center"/>
    </xf>
    <xf numFmtId="4" fontId="77" fillId="0" borderId="1" xfId="0" applyNumberFormat="1" applyFont="1" applyBorder="1" applyAlignment="1">
      <alignment horizontal="center"/>
    </xf>
    <xf numFmtId="3" fontId="77" fillId="0" borderId="1" xfId="0" applyNumberFormat="1" applyFont="1" applyBorder="1" applyAlignment="1">
      <alignment horizontal="center"/>
    </xf>
    <xf numFmtId="3" fontId="77" fillId="0" borderId="1" xfId="0" applyNumberFormat="1" applyFont="1" applyBorder="1"/>
    <xf numFmtId="4" fontId="77" fillId="0" borderId="2" xfId="0" applyNumberFormat="1" applyFont="1" applyBorder="1"/>
    <xf numFmtId="3" fontId="89" fillId="0" borderId="2" xfId="0" applyNumberFormat="1" applyFont="1" applyBorder="1"/>
    <xf numFmtId="0" fontId="77" fillId="0" borderId="2" xfId="0" applyFont="1" applyBorder="1"/>
    <xf numFmtId="3" fontId="89" fillId="0" borderId="1" xfId="0" applyNumberFormat="1" applyFont="1" applyBorder="1"/>
    <xf numFmtId="3" fontId="78" fillId="0" borderId="1" xfId="0" applyNumberFormat="1" applyFont="1" applyBorder="1" applyAlignment="1">
      <alignment horizontal="center"/>
    </xf>
    <xf numFmtId="0" fontId="78" fillId="0" borderId="0" xfId="0" applyFont="1"/>
    <xf numFmtId="200" fontId="78" fillId="0" borderId="1" xfId="0" applyNumberFormat="1" applyFont="1" applyBorder="1" applyAlignment="1">
      <alignment horizontal="center"/>
    </xf>
    <xf numFmtId="3" fontId="78" fillId="0" borderId="0" xfId="0" applyNumberFormat="1" applyFont="1"/>
    <xf numFmtId="3" fontId="77" fillId="0" borderId="2" xfId="0" applyNumberFormat="1" applyFont="1" applyBorder="1"/>
    <xf numFmtId="3" fontId="77" fillId="0" borderId="4" xfId="0" applyNumberFormat="1" applyFont="1" applyBorder="1"/>
    <xf numFmtId="0" fontId="77" fillId="0" borderId="1" xfId="0" applyFont="1" applyBorder="1"/>
    <xf numFmtId="3" fontId="77" fillId="0" borderId="8" xfId="0" applyNumberFormat="1" applyFont="1" applyBorder="1"/>
    <xf numFmtId="3" fontId="89" fillId="0" borderId="0" xfId="0" applyNumberFormat="1" applyFont="1"/>
    <xf numFmtId="0" fontId="80" fillId="0" borderId="0" xfId="0" applyFont="1" applyFill="1"/>
    <xf numFmtId="199" fontId="77" fillId="0" borderId="0" xfId="0" applyNumberFormat="1" applyFont="1" applyFill="1"/>
    <xf numFmtId="0" fontId="78" fillId="0" borderId="0" xfId="0" applyFont="1" applyFill="1"/>
    <xf numFmtId="0" fontId="77" fillId="0" borderId="0" xfId="0" applyFont="1" applyAlignment="1">
      <alignment horizontal="left"/>
    </xf>
    <xf numFmtId="1" fontId="77" fillId="0" borderId="0" xfId="0" applyNumberFormat="1" applyFont="1" applyFill="1"/>
    <xf numFmtId="3" fontId="78" fillId="0" borderId="0" xfId="0" applyNumberFormat="1" applyFont="1" applyFill="1"/>
    <xf numFmtId="0" fontId="94" fillId="0" borderId="0" xfId="0" applyFont="1" applyAlignment="1">
      <alignment horizontal="right"/>
    </xf>
    <xf numFmtId="3" fontId="94" fillId="0" borderId="0" xfId="0" applyNumberFormat="1" applyFont="1" applyAlignment="1">
      <alignment horizontal="right"/>
    </xf>
    <xf numFmtId="0" fontId="95" fillId="0" borderId="0" xfId="0" applyFont="1" applyAlignment="1">
      <alignment horizontal="right"/>
    </xf>
    <xf numFmtId="3" fontId="95" fillId="0" borderId="0" xfId="0" applyNumberFormat="1" applyFont="1" applyAlignment="1">
      <alignment horizontal="right"/>
    </xf>
    <xf numFmtId="0" fontId="95" fillId="0" borderId="0" xfId="0" applyFont="1"/>
    <xf numFmtId="0" fontId="95" fillId="0" borderId="0" xfId="0" applyFont="1" applyFill="1"/>
    <xf numFmtId="0" fontId="95" fillId="0" borderId="0" xfId="0" applyFont="1" applyFill="1" applyAlignment="1">
      <alignment horizontal="center"/>
    </xf>
    <xf numFmtId="3" fontId="95" fillId="0" borderId="0" xfId="0" applyNumberFormat="1" applyFont="1" applyFill="1" applyAlignment="1">
      <alignment horizontal="center"/>
    </xf>
    <xf numFmtId="0" fontId="15" fillId="0" borderId="1" xfId="1" applyFont="1" applyFill="1" applyBorder="1" applyAlignment="1">
      <alignment horizontal="center" vertical="justify"/>
    </xf>
    <xf numFmtId="0" fontId="11" fillId="0" borderId="1" xfId="1" applyFont="1" applyBorder="1"/>
    <xf numFmtId="0" fontId="24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24" fillId="0" borderId="1" xfId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20" fillId="0" borderId="12" xfId="0" applyFont="1" applyBorder="1"/>
    <xf numFmtId="0" fontId="20" fillId="0" borderId="2" xfId="0" applyFont="1" applyBorder="1"/>
    <xf numFmtId="196" fontId="6" fillId="0" borderId="9" xfId="0" applyNumberFormat="1" applyFont="1" applyBorder="1" applyAlignment="1">
      <alignment horizontal="left" wrapText="1"/>
    </xf>
    <xf numFmtId="196" fontId="6" fillId="0" borderId="0" xfId="0" applyNumberFormat="1" applyFont="1" applyBorder="1" applyAlignment="1">
      <alignment horizontal="left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12" xfId="0" applyBorder="1"/>
    <xf numFmtId="0" fontId="0" fillId="0" borderId="2" xfId="0" applyBorder="1"/>
    <xf numFmtId="0" fontId="5" fillId="0" borderId="2" xfId="0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top" wrapText="1" shrinkToFit="1"/>
    </xf>
    <xf numFmtId="0" fontId="77" fillId="0" borderId="15" xfId="0" applyFont="1" applyBorder="1" applyAlignment="1">
      <alignment horizontal="center" wrapText="1"/>
    </xf>
    <xf numFmtId="0" fontId="77" fillId="0" borderId="12" xfId="0" applyFont="1" applyBorder="1" applyAlignment="1">
      <alignment horizontal="center" wrapText="1"/>
    </xf>
    <xf numFmtId="0" fontId="77" fillId="0" borderId="2" xfId="0" applyFont="1" applyBorder="1" applyAlignment="1">
      <alignment horizontal="center" wrapText="1"/>
    </xf>
    <xf numFmtId="0" fontId="93" fillId="0" borderId="1" xfId="0" applyFont="1" applyBorder="1" applyAlignment="1">
      <alignment horizontal="center" vertical="center" wrapText="1"/>
    </xf>
    <xf numFmtId="0" fontId="93" fillId="0" borderId="1" xfId="0" applyFont="1" applyBorder="1" applyAlignment="1">
      <alignment horizontal="center" vertical="top" wrapText="1"/>
    </xf>
    <xf numFmtId="0" fontId="77" fillId="0" borderId="1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7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  <xf numFmtId="0" fontId="71" fillId="0" borderId="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71" fillId="0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top" wrapText="1" shrinkToFit="1"/>
    </xf>
    <xf numFmtId="0" fontId="15" fillId="0" borderId="12" xfId="0" applyFont="1" applyFill="1" applyBorder="1" applyAlignment="1">
      <alignment vertical="top" wrapText="1" shrinkToFit="1"/>
    </xf>
    <xf numFmtId="0" fontId="8" fillId="0" borderId="0" xfId="0" applyFont="1" applyAlignment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vertical="top" wrapText="1" shrinkToFit="1"/>
    </xf>
    <xf numFmtId="0" fontId="15" fillId="0" borderId="15" xfId="0" applyFont="1" applyFill="1" applyBorder="1" applyAlignment="1">
      <alignment horizontal="center" vertical="top" wrapText="1" shrinkToFit="1"/>
    </xf>
    <xf numFmtId="0" fontId="15" fillId="0" borderId="12" xfId="0" applyFont="1" applyFill="1" applyBorder="1" applyAlignment="1">
      <alignment horizontal="center" vertical="top" wrapText="1" shrinkToFit="1"/>
    </xf>
    <xf numFmtId="0" fontId="13" fillId="0" borderId="4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/>
    </xf>
    <xf numFmtId="49" fontId="25" fillId="0" borderId="15" xfId="0" applyNumberFormat="1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 vertical="top"/>
    </xf>
    <xf numFmtId="0" fontId="25" fillId="0" borderId="15" xfId="0" applyFont="1" applyFill="1" applyBorder="1" applyAlignment="1">
      <alignment vertical="top" wrapText="1" shrinkToFit="1"/>
    </xf>
    <xf numFmtId="0" fontId="25" fillId="0" borderId="12" xfId="0" applyFont="1" applyFill="1" applyBorder="1" applyAlignment="1">
      <alignment vertical="top" wrapText="1" shrinkToFit="1"/>
    </xf>
    <xf numFmtId="49" fontId="15" fillId="0" borderId="15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2" xfId="0" applyNumberFormat="1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0" fontId="35" fillId="0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 shrinkToFi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top" wrapText="1" shrinkToFit="1"/>
    </xf>
    <xf numFmtId="0" fontId="15" fillId="0" borderId="12" xfId="0" applyFont="1" applyFill="1" applyBorder="1" applyAlignment="1">
      <alignment horizontal="left" vertical="top" wrapText="1" shrinkToFit="1"/>
    </xf>
    <xf numFmtId="0" fontId="15" fillId="0" borderId="2" xfId="0" applyFont="1" applyFill="1" applyBorder="1" applyAlignment="1">
      <alignment horizontal="left" vertical="top" wrapText="1" shrinkToFit="1"/>
    </xf>
  </cellXfs>
  <cellStyles count="7">
    <cellStyle name="Обычный" xfId="0" builtinId="0"/>
    <cellStyle name="Обычный_dodатки_2015_вересень" xfId="1"/>
    <cellStyle name="Обычный_дод_ріш_бт2017" xfId="2"/>
    <cellStyle name="Обычный_Наборка ІІ кошик_2010" xfId="3"/>
    <cellStyle name="Обычный_Сеся15.08.08" xfId="4"/>
    <cellStyle name="Стиль 1" xfId="5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8</xdr:row>
      <xdr:rowOff>28575</xdr:rowOff>
    </xdr:from>
    <xdr:to>
      <xdr:col>4</xdr:col>
      <xdr:colOff>76200</xdr:colOff>
      <xdr:row>8</xdr:row>
      <xdr:rowOff>28575</xdr:rowOff>
    </xdr:to>
    <xdr:sp macro="" textlink="">
      <xdr:nvSpPr>
        <xdr:cNvPr id="270902" name="Line 15"/>
        <xdr:cNvSpPr>
          <a:spLocks noChangeShapeType="1"/>
        </xdr:cNvSpPr>
      </xdr:nvSpPr>
      <xdr:spPr bwMode="auto">
        <a:xfrm>
          <a:off x="2486025" y="20002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876300</xdr:rowOff>
    </xdr:from>
    <xdr:to>
      <xdr:col>0</xdr:col>
      <xdr:colOff>28575</xdr:colOff>
      <xdr:row>11</xdr:row>
      <xdr:rowOff>0</xdr:rowOff>
    </xdr:to>
    <xdr:sp macro="" textlink="">
      <xdr:nvSpPr>
        <xdr:cNvPr id="270903" name="Line 18"/>
        <xdr:cNvSpPr>
          <a:spLocks noChangeShapeType="1"/>
        </xdr:cNvSpPr>
      </xdr:nvSpPr>
      <xdr:spPr bwMode="auto">
        <a:xfrm flipH="1">
          <a:off x="0" y="34385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30</xdr:row>
      <xdr:rowOff>0</xdr:rowOff>
    </xdr:from>
    <xdr:to>
      <xdr:col>5</xdr:col>
      <xdr:colOff>542925</xdr:colOff>
      <xdr:row>30</xdr:row>
      <xdr:rowOff>0</xdr:rowOff>
    </xdr:to>
    <xdr:sp macro="" textlink="">
      <xdr:nvSpPr>
        <xdr:cNvPr id="272209" name="Line 1"/>
        <xdr:cNvSpPr>
          <a:spLocks noChangeShapeType="1"/>
        </xdr:cNvSpPr>
      </xdr:nvSpPr>
      <xdr:spPr bwMode="auto">
        <a:xfrm flipH="1">
          <a:off x="3295650" y="12706350"/>
          <a:ext cx="2495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676275</xdr:colOff>
      <xdr:row>30</xdr:row>
      <xdr:rowOff>0</xdr:rowOff>
    </xdr:from>
    <xdr:to>
      <xdr:col>4</xdr:col>
      <xdr:colOff>1476375</xdr:colOff>
      <xdr:row>30</xdr:row>
      <xdr:rowOff>0</xdr:rowOff>
    </xdr:to>
    <xdr:sp macro="" textlink="">
      <xdr:nvSpPr>
        <xdr:cNvPr id="272210" name="Line 2"/>
        <xdr:cNvSpPr>
          <a:spLocks noChangeShapeType="1"/>
        </xdr:cNvSpPr>
      </xdr:nvSpPr>
      <xdr:spPr bwMode="auto">
        <a:xfrm flipH="1">
          <a:off x="3429000" y="1270635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8</xdr:row>
      <xdr:rowOff>28575</xdr:rowOff>
    </xdr:from>
    <xdr:to>
      <xdr:col>4</xdr:col>
      <xdr:colOff>76200</xdr:colOff>
      <xdr:row>8</xdr:row>
      <xdr:rowOff>28575</xdr:rowOff>
    </xdr:to>
    <xdr:sp macro="" textlink="">
      <xdr:nvSpPr>
        <xdr:cNvPr id="272211" name="Line 3"/>
        <xdr:cNvSpPr>
          <a:spLocks noChangeShapeType="1"/>
        </xdr:cNvSpPr>
      </xdr:nvSpPr>
      <xdr:spPr bwMode="auto">
        <a:xfrm>
          <a:off x="2819400" y="22002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79" name="Line 1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80" name="Line 2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81" name="Line 3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82" name="Line 4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83" name="Line 5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84" name="Line 6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85" name="Line 7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86" name="Line 8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87" name="Line 9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88" name="Line 10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89" name="Line 1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90" name="Line 1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91" name="Line 1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92" name="Line 14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93" name="Line 1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0794" name="Line 16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9</xdr:row>
      <xdr:rowOff>28575</xdr:rowOff>
    </xdr:from>
    <xdr:to>
      <xdr:col>4</xdr:col>
      <xdr:colOff>76200</xdr:colOff>
      <xdr:row>9</xdr:row>
      <xdr:rowOff>28575</xdr:rowOff>
    </xdr:to>
    <xdr:sp macro="" textlink="">
      <xdr:nvSpPr>
        <xdr:cNvPr id="440795" name="Line 15"/>
        <xdr:cNvSpPr>
          <a:spLocks noChangeShapeType="1"/>
        </xdr:cNvSpPr>
      </xdr:nvSpPr>
      <xdr:spPr bwMode="auto">
        <a:xfrm>
          <a:off x="4419600" y="39719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36" name="Line 1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37" name="Line 2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38" name="Line 3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39" name="Line 4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40" name="Line 5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41" name="Line 6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42" name="Line 7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43" name="Line 8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44" name="Line 9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45" name="Line 10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46" name="Line 1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47" name="Line 1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48" name="Line 1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49" name="Line 14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50" name="Line 1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8751" name="Line 16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3"/>
  <sheetViews>
    <sheetView showZeros="0" tabSelected="1" view="pageBreakPreview" zoomScale="75" zoomScaleNormal="75" zoomScaleSheetLayoutView="75" workbookViewId="0">
      <pane xSplit="2" ySplit="8" topLeftCell="C119" activePane="bottomRight" state="frozen"/>
      <selection pane="topRight" activeCell="C1" sqref="C1"/>
      <selection pane="bottomLeft" activeCell="A10" sqref="A10"/>
      <selection pane="bottomRight" activeCell="B156" sqref="B156"/>
    </sheetView>
  </sheetViews>
  <sheetFormatPr defaultColWidth="8.7109375" defaultRowHeight="12.75"/>
  <cols>
    <col min="1" max="1" width="10.85546875" style="240" customWidth="1"/>
    <col min="2" max="2" width="69.28515625" style="240" customWidth="1"/>
    <col min="3" max="3" width="15.28515625" style="240" customWidth="1"/>
    <col min="4" max="4" width="15.7109375" style="240" customWidth="1"/>
    <col min="5" max="5" width="15" style="240" customWidth="1"/>
    <col min="6" max="6" width="13.5703125" style="240" customWidth="1"/>
    <col min="7" max="7" width="13" style="240" customWidth="1"/>
    <col min="8" max="8" width="12.42578125" style="240" customWidth="1"/>
    <col min="9" max="9" width="15.140625" style="240" customWidth="1"/>
    <col min="10" max="16384" width="8.7109375" style="240"/>
  </cols>
  <sheetData>
    <row r="1" spans="1:49" ht="20.25" customHeight="1">
      <c r="A1" s="238"/>
      <c r="B1" s="238"/>
      <c r="C1" s="238"/>
      <c r="D1" s="239" t="s">
        <v>827</v>
      </c>
      <c r="F1" s="239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</row>
    <row r="2" spans="1:49" ht="18" customHeight="1">
      <c r="A2" s="242"/>
      <c r="B2" s="242"/>
      <c r="C2" s="242"/>
      <c r="D2" s="239" t="s">
        <v>576</v>
      </c>
      <c r="F2" s="239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</row>
    <row r="3" spans="1:49" ht="18.75">
      <c r="A3" s="242"/>
      <c r="B3" s="242"/>
      <c r="C3" s="242"/>
      <c r="D3" s="239" t="s">
        <v>493</v>
      </c>
      <c r="F3" s="239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</row>
    <row r="4" spans="1:49" ht="20.25">
      <c r="A4" s="792" t="s">
        <v>78</v>
      </c>
      <c r="B4" s="792"/>
      <c r="C4" s="792"/>
      <c r="D4" s="792"/>
      <c r="E4" s="792"/>
      <c r="F4" s="243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</row>
    <row r="5" spans="1:49" ht="16.5">
      <c r="A5" s="244" t="s">
        <v>828</v>
      </c>
      <c r="B5" s="245" t="s">
        <v>829</v>
      </c>
      <c r="C5" s="245"/>
      <c r="D5" s="245"/>
      <c r="E5" s="245"/>
      <c r="F5" s="245" t="s">
        <v>531</v>
      </c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</row>
    <row r="6" spans="1:49" ht="14.25" customHeight="1">
      <c r="A6" s="793" t="s">
        <v>903</v>
      </c>
      <c r="B6" s="791" t="s">
        <v>830</v>
      </c>
      <c r="C6" s="791" t="s">
        <v>392</v>
      </c>
      <c r="D6" s="791" t="s">
        <v>1</v>
      </c>
      <c r="E6" s="791" t="s">
        <v>2</v>
      </c>
      <c r="F6" s="79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</row>
    <row r="7" spans="1:49" ht="53.45" customHeight="1">
      <c r="A7" s="793"/>
      <c r="B7" s="791"/>
      <c r="C7" s="791"/>
      <c r="D7" s="791"/>
      <c r="E7" s="246" t="s">
        <v>392</v>
      </c>
      <c r="F7" s="246" t="s">
        <v>831</v>
      </c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</row>
    <row r="8" spans="1:49" ht="13.5" customHeight="1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</row>
    <row r="9" spans="1:49" ht="15.75">
      <c r="A9" s="248">
        <v>10000000</v>
      </c>
      <c r="B9" s="248" t="s">
        <v>118</v>
      </c>
      <c r="C9" s="249">
        <f t="shared" ref="C9:C17" si="0">E9+D9</f>
        <v>616800000</v>
      </c>
      <c r="D9" s="249">
        <f>SUM(D10+D24+D28+D40)</f>
        <v>609925000</v>
      </c>
      <c r="E9" s="249">
        <f>SUM(E10+E24+E28+E40)</f>
        <v>6875000</v>
      </c>
      <c r="F9" s="249">
        <f>SUM(F10+F24+F28+F40)</f>
        <v>0</v>
      </c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</row>
    <row r="10" spans="1:49" ht="31.5">
      <c r="A10" s="248">
        <v>11000000</v>
      </c>
      <c r="B10" s="250" t="s">
        <v>119</v>
      </c>
      <c r="C10" s="249">
        <f t="shared" si="0"/>
        <v>521300000</v>
      </c>
      <c r="D10" s="249">
        <f>SUM(D11+D18)</f>
        <v>521300000</v>
      </c>
      <c r="E10" s="249"/>
      <c r="F10" s="249">
        <v>0</v>
      </c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</row>
    <row r="11" spans="1:49" s="256" customFormat="1" ht="20.25" customHeight="1">
      <c r="A11" s="251">
        <v>11010000</v>
      </c>
      <c r="B11" s="252" t="s">
        <v>120</v>
      </c>
      <c r="C11" s="253">
        <f t="shared" si="0"/>
        <v>485000000</v>
      </c>
      <c r="D11" s="253">
        <f>SUM(D12:D17)</f>
        <v>485000000</v>
      </c>
      <c r="E11" s="253">
        <f>SUM(E12:E17)</f>
        <v>0</v>
      </c>
      <c r="F11" s="253">
        <f>SUM(F12:F17)</f>
        <v>0</v>
      </c>
      <c r="G11" s="254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</row>
    <row r="12" spans="1:49" ht="31.5">
      <c r="A12" s="257">
        <v>11010100</v>
      </c>
      <c r="B12" s="258" t="s">
        <v>121</v>
      </c>
      <c r="C12" s="259">
        <f t="shared" si="0"/>
        <v>381650000</v>
      </c>
      <c r="D12" s="259">
        <v>381650000</v>
      </c>
      <c r="E12" s="249"/>
      <c r="F12" s="249"/>
      <c r="G12" s="260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</row>
    <row r="13" spans="1:49" ht="66.75" customHeight="1">
      <c r="A13" s="257">
        <v>11010200</v>
      </c>
      <c r="B13" s="258" t="s">
        <v>884</v>
      </c>
      <c r="C13" s="259">
        <f t="shared" si="0"/>
        <v>67500000</v>
      </c>
      <c r="D13" s="259">
        <v>67500000</v>
      </c>
      <c r="E13" s="249"/>
      <c r="F13" s="249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</row>
    <row r="14" spans="1:49" ht="31.5">
      <c r="A14" s="257">
        <v>11010400</v>
      </c>
      <c r="B14" s="258" t="s">
        <v>885</v>
      </c>
      <c r="C14" s="259">
        <f t="shared" si="0"/>
        <v>28800000</v>
      </c>
      <c r="D14" s="259">
        <v>28800000</v>
      </c>
      <c r="E14" s="249"/>
      <c r="F14" s="249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</row>
    <row r="15" spans="1:49" ht="31.5">
      <c r="A15" s="257">
        <v>11010500</v>
      </c>
      <c r="B15" s="258" t="s">
        <v>886</v>
      </c>
      <c r="C15" s="259">
        <f t="shared" si="0"/>
        <v>6750000</v>
      </c>
      <c r="D15" s="259">
        <v>6750000</v>
      </c>
      <c r="E15" s="249"/>
      <c r="F15" s="249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</row>
    <row r="16" spans="1:49" ht="63">
      <c r="A16" s="257">
        <v>11010900</v>
      </c>
      <c r="B16" s="258" t="s">
        <v>868</v>
      </c>
      <c r="C16" s="259">
        <f t="shared" si="0"/>
        <v>300000</v>
      </c>
      <c r="D16" s="259">
        <v>300000</v>
      </c>
      <c r="E16" s="249"/>
      <c r="F16" s="249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</row>
    <row r="17" spans="1:49" ht="31.5" hidden="1">
      <c r="A17" s="257">
        <v>11011600</v>
      </c>
      <c r="B17" s="258" t="s">
        <v>48</v>
      </c>
      <c r="C17" s="259">
        <f t="shared" si="0"/>
        <v>0</v>
      </c>
      <c r="D17" s="259"/>
      <c r="E17" s="249"/>
      <c r="F17" s="249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</row>
    <row r="18" spans="1:49" s="256" customFormat="1" ht="18.75" customHeight="1">
      <c r="A18" s="251">
        <v>11020000</v>
      </c>
      <c r="B18" s="261" t="s">
        <v>49</v>
      </c>
      <c r="C18" s="253">
        <f>SUM(C19:C22)</f>
        <v>36300000</v>
      </c>
      <c r="D18" s="253">
        <f>SUM(D19:D22)</f>
        <v>36300000</v>
      </c>
      <c r="E18" s="253">
        <f>SUM(E19:E22)</f>
        <v>0</v>
      </c>
      <c r="F18" s="253">
        <f>SUM(F19:F22)</f>
        <v>0</v>
      </c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</row>
    <row r="19" spans="1:49" ht="31.5">
      <c r="A19" s="247">
        <v>11020200</v>
      </c>
      <c r="B19" s="262" t="s">
        <v>50</v>
      </c>
      <c r="C19" s="259">
        <f>E19+D19</f>
        <v>6300000</v>
      </c>
      <c r="D19" s="259">
        <v>6300000</v>
      </c>
      <c r="E19" s="259"/>
      <c r="F19" s="259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</row>
    <row r="20" spans="1:49" ht="15.75">
      <c r="A20" s="247">
        <v>11021000</v>
      </c>
      <c r="B20" s="262" t="s">
        <v>51</v>
      </c>
      <c r="C20" s="259">
        <f>E20+D20</f>
        <v>30000000</v>
      </c>
      <c r="D20" s="259">
        <v>30000000</v>
      </c>
      <c r="E20" s="259"/>
      <c r="F20" s="259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</row>
    <row r="21" spans="1:49" ht="31.5" hidden="1">
      <c r="A21" s="247">
        <v>11023200</v>
      </c>
      <c r="B21" s="262" t="s">
        <v>52</v>
      </c>
      <c r="C21" s="259">
        <f>E21+D21</f>
        <v>0</v>
      </c>
      <c r="D21" s="259"/>
      <c r="E21" s="259"/>
      <c r="F21" s="259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</row>
    <row r="22" spans="1:49" ht="15.75" hidden="1">
      <c r="A22" s="247">
        <v>11024000</v>
      </c>
      <c r="B22" s="262" t="s">
        <v>53</v>
      </c>
      <c r="C22" s="259">
        <f>E22+D22</f>
        <v>0</v>
      </c>
      <c r="D22" s="259"/>
      <c r="E22" s="259"/>
      <c r="F22" s="259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</row>
    <row r="23" spans="1:49" ht="15.75" hidden="1">
      <c r="A23" s="247"/>
      <c r="B23" s="262"/>
      <c r="C23" s="259"/>
      <c r="D23" s="259"/>
      <c r="E23" s="259"/>
      <c r="F23" s="259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</row>
    <row r="24" spans="1:49" ht="18" hidden="1" customHeight="1">
      <c r="A24" s="248">
        <v>12000000</v>
      </c>
      <c r="B24" s="263" t="s">
        <v>54</v>
      </c>
      <c r="C24" s="249">
        <f t="shared" ref="C24:C30" si="1">E24+D24</f>
        <v>0</v>
      </c>
      <c r="D24" s="249"/>
      <c r="E24" s="249">
        <f>+E25</f>
        <v>0</v>
      </c>
      <c r="F24" s="249">
        <f>+F25</f>
        <v>0</v>
      </c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</row>
    <row r="25" spans="1:49" s="265" customFormat="1" ht="15.75" hidden="1">
      <c r="A25" s="251">
        <v>12030000</v>
      </c>
      <c r="B25" s="261" t="s">
        <v>450</v>
      </c>
      <c r="C25" s="253">
        <f t="shared" si="1"/>
        <v>0</v>
      </c>
      <c r="D25" s="253"/>
      <c r="E25" s="253">
        <f>SUM(E26:E27)</f>
        <v>0</v>
      </c>
      <c r="F25" s="253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</row>
    <row r="26" spans="1:49" ht="31.5" hidden="1">
      <c r="A26" s="247">
        <v>12030100</v>
      </c>
      <c r="B26" s="258" t="s">
        <v>451</v>
      </c>
      <c r="C26" s="259">
        <f t="shared" si="1"/>
        <v>0</v>
      </c>
      <c r="D26" s="259"/>
      <c r="E26" s="259"/>
      <c r="F26" s="259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</row>
    <row r="27" spans="1:49" ht="31.5" hidden="1">
      <c r="A27" s="247">
        <v>12030200</v>
      </c>
      <c r="B27" s="258" t="s">
        <v>452</v>
      </c>
      <c r="C27" s="259">
        <f t="shared" si="1"/>
        <v>0</v>
      </c>
      <c r="D27" s="259"/>
      <c r="E27" s="259"/>
      <c r="F27" s="25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</row>
    <row r="28" spans="1:49" ht="31.5">
      <c r="A28" s="248">
        <v>13000000</v>
      </c>
      <c r="B28" s="250" t="s">
        <v>453</v>
      </c>
      <c r="C28" s="249">
        <f t="shared" si="1"/>
        <v>88625000</v>
      </c>
      <c r="D28" s="249">
        <f>+D35+D31+D29+D38</f>
        <v>88625000</v>
      </c>
      <c r="E28" s="249">
        <f>+E35+E31+E29</f>
        <v>0</v>
      </c>
      <c r="F28" s="249">
        <f>+F35+F31+F29</f>
        <v>0</v>
      </c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</row>
    <row r="29" spans="1:49" s="265" customFormat="1" ht="15.75">
      <c r="A29" s="251">
        <v>13010000</v>
      </c>
      <c r="B29" s="261" t="s">
        <v>454</v>
      </c>
      <c r="C29" s="253">
        <f t="shared" si="1"/>
        <v>55200000</v>
      </c>
      <c r="D29" s="253">
        <f>D30</f>
        <v>55200000</v>
      </c>
      <c r="E29" s="253">
        <f>E30</f>
        <v>0</v>
      </c>
      <c r="F29" s="253">
        <f>F30</f>
        <v>0</v>
      </c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</row>
    <row r="30" spans="1:49" ht="31.5">
      <c r="A30" s="247">
        <v>13010100</v>
      </c>
      <c r="B30" s="262" t="s">
        <v>455</v>
      </c>
      <c r="C30" s="259">
        <f t="shared" si="1"/>
        <v>55200000</v>
      </c>
      <c r="D30" s="259">
        <v>55200000</v>
      </c>
      <c r="E30" s="259"/>
      <c r="F30" s="259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</row>
    <row r="31" spans="1:49" s="265" customFormat="1" ht="15.75">
      <c r="A31" s="251">
        <v>13020000</v>
      </c>
      <c r="B31" s="261" t="s">
        <v>456</v>
      </c>
      <c r="C31" s="253">
        <f>+C32+C33+C34</f>
        <v>7500000</v>
      </c>
      <c r="D31" s="253">
        <f>+D32+D33+D34</f>
        <v>7500000</v>
      </c>
      <c r="E31" s="253">
        <f>+E32+E33+E34</f>
        <v>0</v>
      </c>
      <c r="F31" s="253">
        <f>+F32+F33+F34</f>
        <v>0</v>
      </c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</row>
    <row r="32" spans="1:49" ht="33.75" customHeight="1">
      <c r="A32" s="247">
        <v>13020100</v>
      </c>
      <c r="B32" s="262" t="s">
        <v>457</v>
      </c>
      <c r="C32" s="259">
        <f t="shared" ref="C32:C37" si="2">E32+D32</f>
        <v>5850000</v>
      </c>
      <c r="D32" s="259">
        <v>5850000</v>
      </c>
      <c r="E32" s="259"/>
      <c r="F32" s="259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</row>
    <row r="33" spans="1:49" ht="31.5">
      <c r="A33" s="247">
        <v>13020300</v>
      </c>
      <c r="B33" s="262" t="s">
        <v>458</v>
      </c>
      <c r="C33" s="259">
        <f t="shared" si="2"/>
        <v>150000</v>
      </c>
      <c r="D33" s="259">
        <v>150000</v>
      </c>
      <c r="E33" s="259"/>
      <c r="F33" s="259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</row>
    <row r="34" spans="1:49" ht="31.5">
      <c r="A34" s="247">
        <v>13020400</v>
      </c>
      <c r="B34" s="262" t="s">
        <v>404</v>
      </c>
      <c r="C34" s="259">
        <f t="shared" si="2"/>
        <v>1500000</v>
      </c>
      <c r="D34" s="259">
        <v>1500000</v>
      </c>
      <c r="E34" s="259"/>
      <c r="F34" s="259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</row>
    <row r="35" spans="1:49" s="265" customFormat="1" ht="15.75">
      <c r="A35" s="251">
        <v>13030000</v>
      </c>
      <c r="B35" s="261" t="s">
        <v>920</v>
      </c>
      <c r="C35" s="253">
        <f t="shared" si="2"/>
        <v>25925000</v>
      </c>
      <c r="D35" s="253">
        <f>D36+D37</f>
        <v>25925000</v>
      </c>
      <c r="E35" s="253">
        <f>E36+E37</f>
        <v>0</v>
      </c>
      <c r="F35" s="253">
        <f>F36+F37</f>
        <v>0</v>
      </c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</row>
    <row r="36" spans="1:49" ht="31.5">
      <c r="A36" s="247">
        <v>13030100</v>
      </c>
      <c r="B36" s="262" t="s">
        <v>921</v>
      </c>
      <c r="C36" s="259">
        <f t="shared" si="2"/>
        <v>25925000</v>
      </c>
      <c r="D36" s="259">
        <v>25925000</v>
      </c>
      <c r="E36" s="259"/>
      <c r="F36" s="259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</row>
    <row r="37" spans="1:49" ht="31.5" hidden="1">
      <c r="A37" s="247">
        <v>13030200</v>
      </c>
      <c r="B37" s="258" t="s">
        <v>922</v>
      </c>
      <c r="C37" s="259">
        <f t="shared" si="2"/>
        <v>0</v>
      </c>
      <c r="D37" s="259"/>
      <c r="E37" s="249"/>
      <c r="F37" s="249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</row>
    <row r="38" spans="1:49" s="265" customFormat="1" ht="15.75" hidden="1">
      <c r="A38" s="251">
        <v>13070000</v>
      </c>
      <c r="B38" s="261" t="s">
        <v>773</v>
      </c>
      <c r="C38" s="253">
        <f>C39</f>
        <v>0</v>
      </c>
      <c r="D38" s="253">
        <f>D39</f>
        <v>0</v>
      </c>
      <c r="E38" s="253"/>
      <c r="F38" s="253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</row>
    <row r="39" spans="1:49" ht="15.75" hidden="1">
      <c r="A39" s="247">
        <v>13070100</v>
      </c>
      <c r="B39" s="258" t="s">
        <v>774</v>
      </c>
      <c r="C39" s="259">
        <f>E39+D39</f>
        <v>0</v>
      </c>
      <c r="D39" s="259"/>
      <c r="E39" s="249"/>
      <c r="F39" s="249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</row>
    <row r="40" spans="1:49" s="268" customFormat="1" ht="15.75">
      <c r="A40" s="248">
        <v>19000000</v>
      </c>
      <c r="B40" s="266" t="s">
        <v>923</v>
      </c>
      <c r="C40" s="249">
        <f>C41</f>
        <v>6875000</v>
      </c>
      <c r="D40" s="249">
        <f>D41</f>
        <v>0</v>
      </c>
      <c r="E40" s="249">
        <f>E41</f>
        <v>6875000</v>
      </c>
      <c r="F40" s="249">
        <f>F41</f>
        <v>0</v>
      </c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</row>
    <row r="41" spans="1:49" s="265" customFormat="1" ht="15.75">
      <c r="A41" s="251">
        <v>19010000</v>
      </c>
      <c r="B41" s="269" t="s">
        <v>924</v>
      </c>
      <c r="C41" s="253">
        <f t="shared" ref="C41:C64" si="3">E41+D41</f>
        <v>6875000</v>
      </c>
      <c r="D41" s="253">
        <f>SUM(D42:D45)</f>
        <v>0</v>
      </c>
      <c r="E41" s="253">
        <f>SUM(E42:E45)</f>
        <v>6875000</v>
      </c>
      <c r="F41" s="253">
        <f>SUM(F42:F45)</f>
        <v>0</v>
      </c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</row>
    <row r="42" spans="1:49" ht="30" customHeight="1">
      <c r="A42" s="247">
        <v>19010100</v>
      </c>
      <c r="B42" s="258" t="s">
        <v>925</v>
      </c>
      <c r="C42" s="259">
        <f t="shared" si="3"/>
        <v>3775000</v>
      </c>
      <c r="D42" s="259"/>
      <c r="E42" s="259">
        <v>3775000</v>
      </c>
      <c r="F42" s="249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</row>
    <row r="43" spans="1:49" ht="31.5">
      <c r="A43" s="247">
        <v>19010200</v>
      </c>
      <c r="B43" s="258" t="s">
        <v>926</v>
      </c>
      <c r="C43" s="259">
        <f t="shared" si="3"/>
        <v>1100000</v>
      </c>
      <c r="D43" s="259"/>
      <c r="E43" s="259">
        <v>1100000</v>
      </c>
      <c r="F43" s="249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</row>
    <row r="44" spans="1:49" ht="47.25">
      <c r="A44" s="247">
        <v>19010300</v>
      </c>
      <c r="B44" s="258" t="s">
        <v>851</v>
      </c>
      <c r="C44" s="259">
        <f t="shared" si="3"/>
        <v>2000000</v>
      </c>
      <c r="D44" s="259"/>
      <c r="E44" s="259">
        <v>2000000</v>
      </c>
      <c r="F44" s="249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</row>
    <row r="45" spans="1:49" ht="31.5" hidden="1">
      <c r="A45" s="247">
        <v>19010600</v>
      </c>
      <c r="B45" s="258" t="s">
        <v>852</v>
      </c>
      <c r="C45" s="259">
        <f t="shared" si="3"/>
        <v>0</v>
      </c>
      <c r="D45" s="259"/>
      <c r="E45" s="259"/>
      <c r="F45" s="249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</row>
    <row r="46" spans="1:49" ht="15.75">
      <c r="A46" s="248">
        <v>20000000</v>
      </c>
      <c r="B46" s="270" t="s">
        <v>853</v>
      </c>
      <c r="C46" s="249">
        <f t="shared" si="3"/>
        <v>184508164</v>
      </c>
      <c r="D46" s="249">
        <f>SUM(D47+D52+D65)+D70</f>
        <v>53562600</v>
      </c>
      <c r="E46" s="249">
        <f>SUM(E47+E52+E65)+E70</f>
        <v>130945564</v>
      </c>
      <c r="F46" s="249">
        <f>SUM(F47+F52+F65)+F70</f>
        <v>0</v>
      </c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</row>
    <row r="47" spans="1:49" s="268" customFormat="1" ht="15.75">
      <c r="A47" s="248">
        <v>21000000</v>
      </c>
      <c r="B47" s="270" t="s">
        <v>854</v>
      </c>
      <c r="C47" s="249">
        <f t="shared" si="3"/>
        <v>23800000</v>
      </c>
      <c r="D47" s="249">
        <f>+D48+D51+D50</f>
        <v>22700000</v>
      </c>
      <c r="E47" s="249">
        <f>+E48+E51</f>
        <v>1100000</v>
      </c>
      <c r="F47" s="249">
        <f>+F48+F51</f>
        <v>0</v>
      </c>
      <c r="G47" s="271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</row>
    <row r="48" spans="1:49" s="265" customFormat="1" ht="86.25" customHeight="1">
      <c r="A48" s="251">
        <v>21010000</v>
      </c>
      <c r="B48" s="269" t="s">
        <v>691</v>
      </c>
      <c r="C48" s="253">
        <f t="shared" si="3"/>
        <v>12700000</v>
      </c>
      <c r="D48" s="253">
        <f>D49</f>
        <v>12700000</v>
      </c>
      <c r="E48" s="253"/>
      <c r="F48" s="253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</row>
    <row r="49" spans="1:49" ht="47.25">
      <c r="A49" s="262">
        <v>21010300</v>
      </c>
      <c r="B49" s="272" t="s">
        <v>855</v>
      </c>
      <c r="C49" s="259">
        <f t="shared" si="3"/>
        <v>12700000</v>
      </c>
      <c r="D49" s="259">
        <v>12700000</v>
      </c>
      <c r="E49" s="249"/>
      <c r="F49" s="249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</row>
    <row r="50" spans="1:49" ht="31.5">
      <c r="A50" s="251">
        <v>21050000</v>
      </c>
      <c r="B50" s="273" t="s">
        <v>856</v>
      </c>
      <c r="C50" s="249">
        <f t="shared" si="3"/>
        <v>10000000</v>
      </c>
      <c r="D50" s="249">
        <v>10000000</v>
      </c>
      <c r="E50" s="249"/>
      <c r="F50" s="249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</row>
    <row r="51" spans="1:49" s="265" customFormat="1" ht="30" customHeight="1">
      <c r="A51" s="251">
        <v>21110000</v>
      </c>
      <c r="B51" s="261" t="s">
        <v>395</v>
      </c>
      <c r="C51" s="253">
        <f t="shared" si="3"/>
        <v>1100000</v>
      </c>
      <c r="D51" s="253"/>
      <c r="E51" s="253">
        <v>1100000</v>
      </c>
      <c r="F51" s="253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</row>
    <row r="52" spans="1:49" s="268" customFormat="1" ht="29.25" customHeight="1">
      <c r="A52" s="248">
        <v>22000000</v>
      </c>
      <c r="B52" s="250" t="s">
        <v>527</v>
      </c>
      <c r="C52" s="249">
        <f t="shared" si="3"/>
        <v>30362600</v>
      </c>
      <c r="D52" s="249">
        <f>+D61+D63+D53+D64</f>
        <v>30362600</v>
      </c>
      <c r="E52" s="249">
        <f>+E61+E63+E53</f>
        <v>0</v>
      </c>
      <c r="F52" s="249">
        <f>+F61+F63+F53</f>
        <v>0</v>
      </c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</row>
    <row r="53" spans="1:49" s="265" customFormat="1" ht="15.75">
      <c r="A53" s="251">
        <v>22010000</v>
      </c>
      <c r="B53" s="261" t="s">
        <v>528</v>
      </c>
      <c r="C53" s="253">
        <f t="shared" si="3"/>
        <v>25206200</v>
      </c>
      <c r="D53" s="253">
        <f>SUM(D54:D60)</f>
        <v>25206200</v>
      </c>
      <c r="E53" s="253">
        <f>SUM(E55:E60)</f>
        <v>0</v>
      </c>
      <c r="F53" s="253">
        <f>SUM(F55:F60)</f>
        <v>0</v>
      </c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</row>
    <row r="54" spans="1:49" s="265" customFormat="1" ht="61.5" hidden="1" customHeight="1">
      <c r="A54" s="274">
        <v>22010200</v>
      </c>
      <c r="B54" s="262" t="s">
        <v>561</v>
      </c>
      <c r="C54" s="259">
        <f t="shared" si="3"/>
        <v>0</v>
      </c>
      <c r="D54" s="259"/>
      <c r="E54" s="253"/>
      <c r="F54" s="253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</row>
    <row r="55" spans="1:49" ht="36" customHeight="1">
      <c r="A55" s="247">
        <v>22010500</v>
      </c>
      <c r="B55" s="262" t="s">
        <v>562</v>
      </c>
      <c r="C55" s="259">
        <f t="shared" si="3"/>
        <v>3900</v>
      </c>
      <c r="D55" s="259">
        <v>3900</v>
      </c>
      <c r="E55" s="249"/>
      <c r="F55" s="249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</row>
    <row r="56" spans="1:49" ht="29.25" customHeight="1">
      <c r="A56" s="247">
        <v>22010700</v>
      </c>
      <c r="B56" s="262" t="s">
        <v>529</v>
      </c>
      <c r="C56" s="259">
        <f t="shared" si="3"/>
        <v>2340</v>
      </c>
      <c r="D56" s="259">
        <v>2340</v>
      </c>
      <c r="E56" s="259"/>
      <c r="F56" s="259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</row>
    <row r="57" spans="1:49" ht="47.25" hidden="1">
      <c r="A57" s="247">
        <v>22010900</v>
      </c>
      <c r="B57" s="262" t="s">
        <v>795</v>
      </c>
      <c r="C57" s="259">
        <f t="shared" si="3"/>
        <v>0</v>
      </c>
      <c r="D57" s="259"/>
      <c r="E57" s="259"/>
      <c r="F57" s="259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</row>
    <row r="58" spans="1:49" ht="29.25" customHeight="1">
      <c r="A58" s="247">
        <v>22011000</v>
      </c>
      <c r="B58" s="262" t="s">
        <v>134</v>
      </c>
      <c r="C58" s="259">
        <f t="shared" si="3"/>
        <v>6001560</v>
      </c>
      <c r="D58" s="259">
        <v>6001560</v>
      </c>
      <c r="E58" s="259"/>
      <c r="F58" s="259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</row>
    <row r="59" spans="1:49" ht="29.25" customHeight="1">
      <c r="A59" s="247">
        <v>22011100</v>
      </c>
      <c r="B59" s="262" t="s">
        <v>135</v>
      </c>
      <c r="C59" s="259">
        <f t="shared" si="3"/>
        <v>18254800</v>
      </c>
      <c r="D59" s="259">
        <v>18254800</v>
      </c>
      <c r="E59" s="259"/>
      <c r="F59" s="259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</row>
    <row r="60" spans="1:49" ht="29.25" customHeight="1">
      <c r="A60" s="247">
        <v>22011800</v>
      </c>
      <c r="B60" s="262" t="s">
        <v>136</v>
      </c>
      <c r="C60" s="259">
        <f t="shared" si="3"/>
        <v>943600</v>
      </c>
      <c r="D60" s="259">
        <v>943600</v>
      </c>
      <c r="E60" s="259"/>
      <c r="F60" s="259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</row>
    <row r="61" spans="1:49" s="265" customFormat="1" ht="36" customHeight="1">
      <c r="A61" s="251">
        <v>22080000</v>
      </c>
      <c r="B61" s="261" t="s">
        <v>137</v>
      </c>
      <c r="C61" s="253">
        <f t="shared" si="3"/>
        <v>4900000</v>
      </c>
      <c r="D61" s="253">
        <f>D62</f>
        <v>4900000</v>
      </c>
      <c r="E61" s="253"/>
      <c r="F61" s="253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</row>
    <row r="62" spans="1:49" ht="33" customHeight="1">
      <c r="A62" s="247">
        <v>22080400</v>
      </c>
      <c r="B62" s="262" t="s">
        <v>766</v>
      </c>
      <c r="C62" s="259">
        <f t="shared" si="3"/>
        <v>4900000</v>
      </c>
      <c r="D62" s="259">
        <v>4900000</v>
      </c>
      <c r="E62" s="259"/>
      <c r="F62" s="259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</row>
    <row r="63" spans="1:49" s="265" customFormat="1" ht="31.5" hidden="1">
      <c r="A63" s="251">
        <v>22120000</v>
      </c>
      <c r="B63" s="261" t="s">
        <v>767</v>
      </c>
      <c r="C63" s="253">
        <f t="shared" si="3"/>
        <v>0</v>
      </c>
      <c r="D63" s="253"/>
      <c r="E63" s="253"/>
      <c r="F63" s="253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</row>
    <row r="64" spans="1:49" s="265" customFormat="1" ht="78.75">
      <c r="A64" s="251">
        <v>22130000</v>
      </c>
      <c r="B64" s="261" t="s">
        <v>357</v>
      </c>
      <c r="C64" s="253">
        <f t="shared" si="3"/>
        <v>256400</v>
      </c>
      <c r="D64" s="253">
        <v>256400</v>
      </c>
      <c r="E64" s="253"/>
      <c r="F64" s="253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</row>
    <row r="65" spans="1:49" s="268" customFormat="1" ht="15.75">
      <c r="A65" s="248">
        <v>24000000</v>
      </c>
      <c r="B65" s="250" t="s">
        <v>768</v>
      </c>
      <c r="C65" s="249">
        <f>+C66</f>
        <v>500000</v>
      </c>
      <c r="D65" s="249">
        <f>+D66</f>
        <v>500000</v>
      </c>
      <c r="E65" s="249">
        <f>+E66</f>
        <v>0</v>
      </c>
      <c r="F65" s="249">
        <f>+F66</f>
        <v>0</v>
      </c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</row>
    <row r="66" spans="1:49" s="265" customFormat="1" ht="16.5" customHeight="1">
      <c r="A66" s="251">
        <v>24060000</v>
      </c>
      <c r="B66" s="261" t="s">
        <v>769</v>
      </c>
      <c r="C66" s="253">
        <f t="shared" ref="C66:C82" si="4">E66+D66</f>
        <v>500000</v>
      </c>
      <c r="D66" s="253">
        <f>+D67+D69+D68</f>
        <v>500000</v>
      </c>
      <c r="E66" s="253">
        <f>+E67+E69</f>
        <v>0</v>
      </c>
      <c r="F66" s="253">
        <f>+F67+F69</f>
        <v>0</v>
      </c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</row>
    <row r="67" spans="1:49" ht="15.75">
      <c r="A67" s="247">
        <v>24060300</v>
      </c>
      <c r="B67" s="275" t="s">
        <v>769</v>
      </c>
      <c r="C67" s="259">
        <f t="shared" si="4"/>
        <v>500000</v>
      </c>
      <c r="D67" s="259">
        <v>500000</v>
      </c>
      <c r="E67" s="259"/>
      <c r="F67" s="259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</row>
    <row r="68" spans="1:49" ht="63" hidden="1">
      <c r="A68" s="247">
        <v>24062000</v>
      </c>
      <c r="B68" s="262" t="s">
        <v>145</v>
      </c>
      <c r="C68" s="259">
        <f t="shared" si="4"/>
        <v>0</v>
      </c>
      <c r="D68" s="259"/>
      <c r="E68" s="259"/>
      <c r="F68" s="259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1"/>
      <c r="AS68" s="241"/>
      <c r="AT68" s="241"/>
      <c r="AU68" s="241"/>
      <c r="AV68" s="241"/>
      <c r="AW68" s="241"/>
    </row>
    <row r="69" spans="1:49" ht="48.75" hidden="1" customHeight="1">
      <c r="A69" s="247">
        <v>24062100</v>
      </c>
      <c r="B69" s="262" t="s">
        <v>146</v>
      </c>
      <c r="C69" s="259">
        <f t="shared" si="4"/>
        <v>0</v>
      </c>
      <c r="D69" s="259"/>
      <c r="E69" s="259"/>
      <c r="F69" s="259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</row>
    <row r="70" spans="1:49" s="268" customFormat="1" ht="21" customHeight="1">
      <c r="A70" s="248">
        <v>25000000</v>
      </c>
      <c r="B70" s="250" t="s">
        <v>147</v>
      </c>
      <c r="C70" s="249">
        <f t="shared" si="4"/>
        <v>129845564</v>
      </c>
      <c r="D70" s="249"/>
      <c r="E70" s="249">
        <f>E71+E76</f>
        <v>129845564</v>
      </c>
      <c r="F70" s="249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</row>
    <row r="71" spans="1:49" s="265" customFormat="1" ht="31.5" customHeight="1">
      <c r="A71" s="251">
        <v>25010000</v>
      </c>
      <c r="B71" s="261" t="s">
        <v>148</v>
      </c>
      <c r="C71" s="253">
        <f t="shared" si="4"/>
        <v>102972458</v>
      </c>
      <c r="D71" s="253"/>
      <c r="E71" s="253">
        <f>SUM(E72:E75)</f>
        <v>102972458</v>
      </c>
      <c r="F71" s="253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</row>
    <row r="72" spans="1:49" ht="31.5">
      <c r="A72" s="247">
        <v>25010100</v>
      </c>
      <c r="B72" s="262" t="s">
        <v>699</v>
      </c>
      <c r="C72" s="259">
        <f t="shared" si="4"/>
        <v>85578781</v>
      </c>
      <c r="D72" s="249"/>
      <c r="E72" s="259">
        <v>85578781</v>
      </c>
      <c r="F72" s="259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</row>
    <row r="73" spans="1:49" ht="31.5">
      <c r="A73" s="247">
        <v>25010200</v>
      </c>
      <c r="B73" s="262" t="s">
        <v>700</v>
      </c>
      <c r="C73" s="259">
        <f t="shared" si="4"/>
        <v>16955248</v>
      </c>
      <c r="D73" s="249"/>
      <c r="E73" s="259">
        <v>16955248</v>
      </c>
      <c r="F73" s="259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</row>
    <row r="74" spans="1:49" ht="19.5" customHeight="1">
      <c r="A74" s="247">
        <v>25010300</v>
      </c>
      <c r="B74" s="262" t="s">
        <v>701</v>
      </c>
      <c r="C74" s="259">
        <f t="shared" si="4"/>
        <v>294222</v>
      </c>
      <c r="D74" s="249"/>
      <c r="E74" s="259">
        <v>294222</v>
      </c>
      <c r="F74" s="259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</row>
    <row r="75" spans="1:49" ht="30.75" customHeight="1">
      <c r="A75" s="247">
        <v>25010400</v>
      </c>
      <c r="B75" s="262" t="s">
        <v>523</v>
      </c>
      <c r="C75" s="259">
        <f t="shared" si="4"/>
        <v>144207</v>
      </c>
      <c r="D75" s="249"/>
      <c r="E75" s="259">
        <v>144207</v>
      </c>
      <c r="F75" s="259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</row>
    <row r="76" spans="1:49" s="265" customFormat="1" ht="15.75">
      <c r="A76" s="251">
        <v>25020000</v>
      </c>
      <c r="B76" s="261" t="s">
        <v>918</v>
      </c>
      <c r="C76" s="249">
        <f t="shared" si="4"/>
        <v>26873106</v>
      </c>
      <c r="D76" s="253"/>
      <c r="E76" s="253">
        <f>E77</f>
        <v>26873106</v>
      </c>
      <c r="F76" s="253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</row>
    <row r="77" spans="1:49" ht="94.5">
      <c r="A77" s="247">
        <v>25020200</v>
      </c>
      <c r="B77" s="262" t="s">
        <v>692</v>
      </c>
      <c r="C77" s="259">
        <f t="shared" si="4"/>
        <v>26873106</v>
      </c>
      <c r="D77" s="249"/>
      <c r="E77" s="259">
        <v>26873106</v>
      </c>
      <c r="F77" s="259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</row>
    <row r="78" spans="1:49" ht="15.75" hidden="1">
      <c r="A78" s="248">
        <v>30000000</v>
      </c>
      <c r="B78" s="248" t="s">
        <v>469</v>
      </c>
      <c r="C78" s="249">
        <f t="shared" si="4"/>
        <v>0</v>
      </c>
      <c r="D78" s="249"/>
      <c r="E78" s="249">
        <f>E79</f>
        <v>0</v>
      </c>
      <c r="F78" s="249">
        <f>F79</f>
        <v>0</v>
      </c>
      <c r="G78" s="276"/>
      <c r="H78" s="276"/>
      <c r="I78" s="276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</row>
    <row r="79" spans="1:49" ht="15.75" hidden="1">
      <c r="A79" s="248">
        <v>31000000</v>
      </c>
      <c r="B79" s="250" t="s">
        <v>470</v>
      </c>
      <c r="C79" s="249">
        <f t="shared" si="4"/>
        <v>0</v>
      </c>
      <c r="D79" s="249"/>
      <c r="E79" s="249">
        <f>E80</f>
        <v>0</v>
      </c>
      <c r="F79" s="249">
        <f>F80</f>
        <v>0</v>
      </c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</row>
    <row r="80" spans="1:49" ht="31.5" hidden="1">
      <c r="A80" s="247">
        <v>31030000</v>
      </c>
      <c r="B80" s="262" t="s">
        <v>471</v>
      </c>
      <c r="C80" s="259">
        <f t="shared" si="4"/>
        <v>0</v>
      </c>
      <c r="D80" s="249"/>
      <c r="E80" s="259"/>
      <c r="F80" s="259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</row>
    <row r="81" spans="1:49" ht="15.75">
      <c r="A81" s="248">
        <v>40000000</v>
      </c>
      <c r="B81" s="248" t="s">
        <v>472</v>
      </c>
      <c r="C81" s="249">
        <f t="shared" si="4"/>
        <v>5367197800</v>
      </c>
      <c r="D81" s="249">
        <f>+D82+D147+D144</f>
        <v>5367197800</v>
      </c>
      <c r="E81" s="249">
        <f>+E82+E147+E144</f>
        <v>0</v>
      </c>
      <c r="F81" s="249">
        <f>+F82+F147+F144</f>
        <v>0</v>
      </c>
      <c r="G81" s="276"/>
      <c r="H81" s="276"/>
      <c r="I81" s="276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</row>
    <row r="82" spans="1:49" s="268" customFormat="1" ht="15.75">
      <c r="A82" s="248">
        <v>41000000</v>
      </c>
      <c r="B82" s="248" t="s">
        <v>892</v>
      </c>
      <c r="C82" s="249">
        <f t="shared" si="4"/>
        <v>5367197800</v>
      </c>
      <c r="D82" s="249">
        <f>D85+D98+D83</f>
        <v>5367197800</v>
      </c>
      <c r="E82" s="249">
        <f>E85+E98+E83</f>
        <v>0</v>
      </c>
      <c r="F82" s="249">
        <f>SUM(F98+F94+F93+F87+F86+F84+F92)+F96</f>
        <v>0</v>
      </c>
      <c r="G82" s="27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</row>
    <row r="83" spans="1:49" s="265" customFormat="1" ht="15.75" hidden="1">
      <c r="A83" s="251">
        <v>41010000</v>
      </c>
      <c r="B83" s="278" t="s">
        <v>27</v>
      </c>
      <c r="C83" s="253">
        <f>D83+E83</f>
        <v>0</v>
      </c>
      <c r="D83" s="253"/>
      <c r="E83" s="253"/>
      <c r="F83" s="253"/>
      <c r="G83" s="279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</row>
    <row r="84" spans="1:49" ht="31.5" hidden="1">
      <c r="A84" s="247">
        <v>41010900</v>
      </c>
      <c r="B84" s="280" t="s">
        <v>893</v>
      </c>
      <c r="C84" s="259">
        <f>E84+D84</f>
        <v>0</v>
      </c>
      <c r="D84" s="259"/>
      <c r="E84" s="259"/>
      <c r="F84" s="259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</row>
    <row r="85" spans="1:49" s="265" customFormat="1" ht="15.75">
      <c r="A85" s="251">
        <v>41020000</v>
      </c>
      <c r="B85" s="281" t="s">
        <v>894</v>
      </c>
      <c r="C85" s="253">
        <f>C86+C87+C89+C92+C93+C90+C94+C95+C91+C88+C97</f>
        <v>237026200</v>
      </c>
      <c r="D85" s="253">
        <f>D86+D87+D89+D92+D93+D90+D94+D95+D91+D88+D97</f>
        <v>237026200</v>
      </c>
      <c r="E85" s="253">
        <f>E86+E87+E89+E92+E93+E90+E94+E95+E91+E88+E97</f>
        <v>0</v>
      </c>
      <c r="F85" s="253">
        <f>F86+F87+F89+F92+F93+F90+F94+F95+F91+F88+F97</f>
        <v>0</v>
      </c>
      <c r="G85" s="279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</row>
    <row r="86" spans="1:49" ht="15.75">
      <c r="A86" s="247">
        <v>41020100</v>
      </c>
      <c r="B86" s="280" t="s">
        <v>895</v>
      </c>
      <c r="C86" s="259">
        <f t="shared" ref="C86:C97" si="5">E86+D86</f>
        <v>41317400</v>
      </c>
      <c r="D86" s="259">
        <v>41317400</v>
      </c>
      <c r="E86" s="259"/>
      <c r="F86" s="259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41"/>
      <c r="AR86" s="241"/>
      <c r="AS86" s="241"/>
      <c r="AT86" s="241"/>
      <c r="AU86" s="241"/>
      <c r="AV86" s="241"/>
      <c r="AW86" s="241"/>
    </row>
    <row r="87" spans="1:49" ht="15.75" hidden="1">
      <c r="A87" s="282">
        <v>41020600</v>
      </c>
      <c r="B87" s="262" t="s">
        <v>798</v>
      </c>
      <c r="C87" s="259">
        <f t="shared" si="5"/>
        <v>0</v>
      </c>
      <c r="D87" s="259"/>
      <c r="E87" s="259"/>
      <c r="F87" s="259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1"/>
      <c r="AT87" s="241"/>
      <c r="AU87" s="241"/>
      <c r="AV87" s="241"/>
      <c r="AW87" s="241"/>
    </row>
    <row r="88" spans="1:49" ht="63" hidden="1">
      <c r="A88" s="282">
        <v>41021100</v>
      </c>
      <c r="B88" s="262" t="s">
        <v>896</v>
      </c>
      <c r="C88" s="259">
        <f t="shared" si="5"/>
        <v>0</v>
      </c>
      <c r="D88" s="259"/>
      <c r="E88" s="259"/>
      <c r="F88" s="259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</row>
    <row r="89" spans="1:49" ht="47.25" hidden="1">
      <c r="A89" s="282">
        <v>41021100</v>
      </c>
      <c r="B89" s="262" t="s">
        <v>770</v>
      </c>
      <c r="C89" s="259">
        <f t="shared" si="5"/>
        <v>0</v>
      </c>
      <c r="D89" s="259"/>
      <c r="E89" s="259"/>
      <c r="F89" s="259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</row>
    <row r="90" spans="1:49" ht="47.25" hidden="1">
      <c r="A90" s="282">
        <v>41021200</v>
      </c>
      <c r="B90" s="262" t="s">
        <v>354</v>
      </c>
      <c r="C90" s="259">
        <f t="shared" si="5"/>
        <v>0</v>
      </c>
      <c r="D90" s="259"/>
      <c r="E90" s="259"/>
      <c r="F90" s="259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</row>
    <row r="91" spans="1:49" ht="47.25" hidden="1">
      <c r="A91" s="282">
        <v>41021300</v>
      </c>
      <c r="B91" s="262" t="s">
        <v>897</v>
      </c>
      <c r="C91" s="259">
        <f t="shared" si="5"/>
        <v>0</v>
      </c>
      <c r="D91" s="259"/>
      <c r="E91" s="259"/>
      <c r="F91" s="259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</row>
    <row r="92" spans="1:49" ht="78.75" hidden="1">
      <c r="A92" s="282">
        <v>41021600</v>
      </c>
      <c r="B92" s="262" t="s">
        <v>762</v>
      </c>
      <c r="C92" s="259">
        <f t="shared" si="5"/>
        <v>0</v>
      </c>
      <c r="D92" s="259"/>
      <c r="E92" s="259"/>
      <c r="F92" s="259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</row>
    <row r="93" spans="1:49" ht="63" hidden="1">
      <c r="A93" s="282">
        <v>41021700</v>
      </c>
      <c r="B93" s="262" t="s">
        <v>805</v>
      </c>
      <c r="C93" s="259">
        <f t="shared" si="5"/>
        <v>0</v>
      </c>
      <c r="D93" s="259"/>
      <c r="E93" s="259"/>
      <c r="F93" s="259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  <c r="AQ93" s="241"/>
      <c r="AR93" s="241"/>
      <c r="AS93" s="241"/>
      <c r="AT93" s="241"/>
      <c r="AU93" s="241"/>
      <c r="AV93" s="241"/>
      <c r="AW93" s="241"/>
    </row>
    <row r="94" spans="1:49" ht="31.5" hidden="1">
      <c r="A94" s="282">
        <v>41021800</v>
      </c>
      <c r="B94" s="280" t="s">
        <v>340</v>
      </c>
      <c r="C94" s="259">
        <f t="shared" si="5"/>
        <v>0</v>
      </c>
      <c r="D94" s="259"/>
      <c r="E94" s="259"/>
      <c r="F94" s="259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41"/>
      <c r="AG94" s="241"/>
      <c r="AH94" s="241"/>
      <c r="AI94" s="241"/>
      <c r="AJ94" s="241"/>
      <c r="AK94" s="241"/>
      <c r="AL94" s="241"/>
      <c r="AM94" s="241"/>
      <c r="AN94" s="241"/>
      <c r="AO94" s="241"/>
      <c r="AP94" s="241"/>
      <c r="AQ94" s="241"/>
      <c r="AR94" s="241"/>
      <c r="AS94" s="241"/>
      <c r="AT94" s="241"/>
      <c r="AU94" s="241"/>
      <c r="AV94" s="241"/>
      <c r="AW94" s="241"/>
    </row>
    <row r="95" spans="1:49" ht="63" hidden="1">
      <c r="A95" s="282">
        <v>41021900</v>
      </c>
      <c r="B95" s="280" t="s">
        <v>355</v>
      </c>
      <c r="C95" s="259">
        <f t="shared" si="5"/>
        <v>0</v>
      </c>
      <c r="D95" s="259"/>
      <c r="E95" s="259"/>
      <c r="F95" s="259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  <c r="AN95" s="241"/>
      <c r="AO95" s="241"/>
      <c r="AP95" s="241"/>
      <c r="AQ95" s="241"/>
      <c r="AR95" s="241"/>
      <c r="AS95" s="241"/>
      <c r="AT95" s="241"/>
      <c r="AU95" s="241"/>
      <c r="AV95" s="241"/>
      <c r="AW95" s="241"/>
    </row>
    <row r="96" spans="1:49" ht="15.75" hidden="1">
      <c r="A96" s="282"/>
      <c r="B96" s="280"/>
      <c r="C96" s="259">
        <f t="shared" si="5"/>
        <v>0</v>
      </c>
      <c r="D96" s="259"/>
      <c r="E96" s="259"/>
      <c r="F96" s="259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41"/>
      <c r="AQ96" s="241"/>
      <c r="AR96" s="241"/>
      <c r="AS96" s="241"/>
      <c r="AT96" s="241"/>
      <c r="AU96" s="241"/>
      <c r="AV96" s="241"/>
      <c r="AW96" s="241"/>
    </row>
    <row r="97" spans="1:49" ht="47.25">
      <c r="A97" s="789">
        <v>41020200</v>
      </c>
      <c r="B97" s="280" t="s">
        <v>665</v>
      </c>
      <c r="C97" s="259">
        <f t="shared" si="5"/>
        <v>195708800</v>
      </c>
      <c r="D97" s="259">
        <v>195708800</v>
      </c>
      <c r="E97" s="259"/>
      <c r="F97" s="259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  <c r="AQ97" s="241"/>
      <c r="AR97" s="241"/>
      <c r="AS97" s="241"/>
      <c r="AT97" s="241"/>
      <c r="AU97" s="241"/>
      <c r="AV97" s="241"/>
      <c r="AW97" s="241"/>
    </row>
    <row r="98" spans="1:49" s="265" customFormat="1" ht="15.75">
      <c r="A98" s="251">
        <v>41030000</v>
      </c>
      <c r="B98" s="281" t="s">
        <v>341</v>
      </c>
      <c r="C98" s="253">
        <f>SUM(C100:C142)</f>
        <v>5130171600</v>
      </c>
      <c r="D98" s="253">
        <f>SUM(D100:D142)</f>
        <v>5130171600</v>
      </c>
      <c r="E98" s="253">
        <f>SUM(E100:E142)</f>
        <v>0</v>
      </c>
      <c r="F98" s="253">
        <f>SUM(F100:F142)</f>
        <v>0</v>
      </c>
      <c r="G98" s="283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</row>
    <row r="99" spans="1:49" ht="15.75" hidden="1">
      <c r="A99" s="247"/>
      <c r="B99" s="280"/>
      <c r="C99" s="249">
        <f t="shared" ref="C99:D140" si="6">E99+D99</f>
        <v>0</v>
      </c>
      <c r="D99" s="259"/>
      <c r="E99" s="284"/>
      <c r="F99" s="259"/>
      <c r="G99" s="285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</row>
    <row r="100" spans="1:49" ht="78.75">
      <c r="A100" s="282">
        <v>41030600</v>
      </c>
      <c r="B100" s="298" t="s">
        <v>69</v>
      </c>
      <c r="C100" s="259">
        <f t="shared" si="6"/>
        <v>2019069200</v>
      </c>
      <c r="D100" s="259">
        <v>2019069200</v>
      </c>
      <c r="E100" s="259"/>
      <c r="F100" s="259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  <c r="AQ100" s="241"/>
      <c r="AR100" s="241"/>
      <c r="AS100" s="241"/>
      <c r="AT100" s="241"/>
      <c r="AU100" s="241"/>
      <c r="AV100" s="241"/>
      <c r="AW100" s="241"/>
    </row>
    <row r="101" spans="1:49" ht="15.75" hidden="1">
      <c r="A101" s="282"/>
      <c r="B101" s="298"/>
      <c r="C101" s="259">
        <f t="shared" si="6"/>
        <v>0</v>
      </c>
      <c r="D101" s="259">
        <f>F101+E101</f>
        <v>0</v>
      </c>
      <c r="E101" s="259"/>
      <c r="F101" s="259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241"/>
      <c r="AV101" s="241"/>
      <c r="AW101" s="241"/>
    </row>
    <row r="102" spans="1:49" ht="15.75" hidden="1">
      <c r="A102" s="282"/>
      <c r="B102" s="298"/>
      <c r="C102" s="259">
        <f t="shared" si="6"/>
        <v>0</v>
      </c>
      <c r="D102" s="259">
        <f>F102+E102</f>
        <v>0</v>
      </c>
      <c r="E102" s="259"/>
      <c r="F102" s="259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  <c r="AT102" s="241"/>
      <c r="AU102" s="241"/>
      <c r="AV102" s="241"/>
      <c r="AW102" s="241"/>
    </row>
    <row r="103" spans="1:49" ht="78.75">
      <c r="A103" s="282">
        <v>41030800</v>
      </c>
      <c r="B103" s="298" t="s">
        <v>832</v>
      </c>
      <c r="C103" s="259">
        <f t="shared" si="6"/>
        <v>1915894200</v>
      </c>
      <c r="D103" s="259">
        <v>1915894200</v>
      </c>
      <c r="E103" s="259"/>
      <c r="F103" s="259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41"/>
      <c r="AP103" s="241"/>
      <c r="AQ103" s="241"/>
      <c r="AR103" s="241"/>
      <c r="AS103" s="241"/>
      <c r="AT103" s="241"/>
      <c r="AU103" s="241"/>
      <c r="AV103" s="241"/>
      <c r="AW103" s="241"/>
    </row>
    <row r="104" spans="1:49" ht="204.75" hidden="1">
      <c r="A104" s="282">
        <v>41030900</v>
      </c>
      <c r="B104" s="298" t="s">
        <v>974</v>
      </c>
      <c r="C104" s="259">
        <f t="shared" si="6"/>
        <v>0</v>
      </c>
      <c r="D104" s="259"/>
      <c r="E104" s="259"/>
      <c r="F104" s="259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  <c r="AR104" s="241"/>
      <c r="AS104" s="241"/>
      <c r="AT104" s="241"/>
      <c r="AU104" s="241"/>
      <c r="AV104" s="241"/>
      <c r="AW104" s="241"/>
    </row>
    <row r="105" spans="1:49" ht="47.25">
      <c r="A105" s="282">
        <v>41031000</v>
      </c>
      <c r="B105" s="299" t="s">
        <v>44</v>
      </c>
      <c r="C105" s="259">
        <f t="shared" si="6"/>
        <v>211677600</v>
      </c>
      <c r="D105" s="259">
        <v>211677600</v>
      </c>
      <c r="E105" s="259"/>
      <c r="F105" s="259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1"/>
    </row>
    <row r="106" spans="1:49" ht="63" hidden="1">
      <c r="A106" s="282">
        <v>41033400</v>
      </c>
      <c r="B106" s="299" t="s">
        <v>861</v>
      </c>
      <c r="C106" s="259">
        <f t="shared" si="6"/>
        <v>0</v>
      </c>
      <c r="D106" s="259">
        <f>F106+E106</f>
        <v>0</v>
      </c>
      <c r="E106" s="259"/>
      <c r="F106" s="259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</row>
    <row r="107" spans="1:49" ht="63" hidden="1">
      <c r="A107" s="286">
        <v>41031800</v>
      </c>
      <c r="B107" s="300" t="s">
        <v>342</v>
      </c>
      <c r="C107" s="259">
        <f t="shared" si="6"/>
        <v>0</v>
      </c>
      <c r="D107" s="259">
        <f>F107+E107</f>
        <v>0</v>
      </c>
      <c r="E107" s="259"/>
      <c r="F107" s="259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</row>
    <row r="108" spans="1:49" ht="47.25">
      <c r="A108" s="286">
        <v>41032600</v>
      </c>
      <c r="B108" s="300" t="s">
        <v>378</v>
      </c>
      <c r="C108" s="259">
        <f t="shared" si="6"/>
        <v>4416900</v>
      </c>
      <c r="D108" s="259">
        <v>4416900</v>
      </c>
      <c r="E108" s="259"/>
      <c r="F108" s="259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</row>
    <row r="109" spans="1:49" ht="15.75" hidden="1">
      <c r="A109" s="282"/>
      <c r="B109" s="300"/>
      <c r="C109" s="259">
        <f t="shared" si="6"/>
        <v>0</v>
      </c>
      <c r="D109" s="259">
        <f t="shared" si="6"/>
        <v>0</v>
      </c>
      <c r="E109" s="259"/>
      <c r="F109" s="259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</row>
    <row r="110" spans="1:49" ht="15.75" hidden="1">
      <c r="A110" s="282"/>
      <c r="B110" s="299"/>
      <c r="C110" s="259">
        <f t="shared" si="6"/>
        <v>0</v>
      </c>
      <c r="D110" s="259">
        <f t="shared" si="6"/>
        <v>0</v>
      </c>
      <c r="E110" s="259"/>
      <c r="F110" s="259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</row>
    <row r="111" spans="1:49" ht="31.5" hidden="1">
      <c r="A111" s="282">
        <v>41033800</v>
      </c>
      <c r="B111" s="301" t="s">
        <v>411</v>
      </c>
      <c r="C111" s="259">
        <f t="shared" si="6"/>
        <v>0</v>
      </c>
      <c r="D111" s="259">
        <f t="shared" si="6"/>
        <v>0</v>
      </c>
      <c r="E111" s="259"/>
      <c r="F111" s="259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</row>
    <row r="112" spans="1:49" ht="15.75" hidden="1">
      <c r="A112" s="282">
        <v>41034300</v>
      </c>
      <c r="B112" s="300"/>
      <c r="C112" s="259">
        <f t="shared" si="6"/>
        <v>0</v>
      </c>
      <c r="D112" s="259">
        <f t="shared" si="6"/>
        <v>0</v>
      </c>
      <c r="E112" s="259"/>
      <c r="F112" s="259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</row>
    <row r="113" spans="1:49" ht="47.25" hidden="1">
      <c r="A113" s="286">
        <v>41032800</v>
      </c>
      <c r="B113" s="299" t="s">
        <v>343</v>
      </c>
      <c r="C113" s="259">
        <f t="shared" si="6"/>
        <v>0</v>
      </c>
      <c r="D113" s="259">
        <f t="shared" si="6"/>
        <v>0</v>
      </c>
      <c r="E113" s="259"/>
      <c r="F113" s="259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</row>
    <row r="114" spans="1:49" ht="15.75" hidden="1">
      <c r="A114" s="286"/>
      <c r="B114" s="300"/>
      <c r="C114" s="259">
        <f t="shared" si="6"/>
        <v>0</v>
      </c>
      <c r="D114" s="259">
        <f t="shared" si="6"/>
        <v>0</v>
      </c>
      <c r="E114" s="259"/>
      <c r="F114" s="259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</row>
    <row r="115" spans="1:49" ht="47.25" hidden="1">
      <c r="A115" s="282">
        <v>41033000</v>
      </c>
      <c r="B115" s="300" t="s">
        <v>344</v>
      </c>
      <c r="C115" s="259">
        <f t="shared" si="6"/>
        <v>0</v>
      </c>
      <c r="D115" s="259">
        <f t="shared" si="6"/>
        <v>0</v>
      </c>
      <c r="E115" s="259"/>
      <c r="F115" s="259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</row>
    <row r="116" spans="1:49" ht="31.5" hidden="1">
      <c r="A116" s="282">
        <v>41033500</v>
      </c>
      <c r="B116" s="300" t="s">
        <v>345</v>
      </c>
      <c r="C116" s="259">
        <f t="shared" si="6"/>
        <v>0</v>
      </c>
      <c r="D116" s="259"/>
      <c r="E116" s="259"/>
      <c r="F116" s="259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</row>
    <row r="117" spans="1:49" ht="47.25">
      <c r="A117" s="286">
        <v>41033700</v>
      </c>
      <c r="B117" s="300" t="s">
        <v>13</v>
      </c>
      <c r="C117" s="259">
        <f t="shared" si="6"/>
        <v>607300</v>
      </c>
      <c r="D117" s="259">
        <v>607300</v>
      </c>
      <c r="E117" s="259"/>
      <c r="F117" s="259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</row>
    <row r="118" spans="1:49" ht="31.5">
      <c r="A118" s="789">
        <v>41033500</v>
      </c>
      <c r="B118" s="299" t="s">
        <v>670</v>
      </c>
      <c r="C118" s="259">
        <f>E118+D118</f>
        <v>4801300</v>
      </c>
      <c r="D118" s="259">
        <v>4801300</v>
      </c>
      <c r="E118" s="259"/>
      <c r="F118" s="259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</row>
    <row r="119" spans="1:49" ht="47.25">
      <c r="A119" s="789">
        <v>41033600</v>
      </c>
      <c r="B119" s="299" t="s">
        <v>671</v>
      </c>
      <c r="C119" s="259">
        <f>E119+D119</f>
        <v>16004200</v>
      </c>
      <c r="D119" s="259">
        <v>16004200</v>
      </c>
      <c r="E119" s="259"/>
      <c r="F119" s="259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</row>
    <row r="120" spans="1:49" ht="31.5" hidden="1">
      <c r="A120" s="282">
        <v>41033800</v>
      </c>
      <c r="B120" s="300" t="s">
        <v>411</v>
      </c>
      <c r="C120" s="259">
        <f t="shared" si="6"/>
        <v>0</v>
      </c>
      <c r="D120" s="259">
        <f>F120+E120</f>
        <v>0</v>
      </c>
      <c r="E120" s="259"/>
      <c r="F120" s="259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</row>
    <row r="121" spans="1:49" ht="15.75">
      <c r="A121" s="282">
        <v>41033900</v>
      </c>
      <c r="B121" s="300" t="s">
        <v>346</v>
      </c>
      <c r="C121" s="259">
        <f t="shared" si="6"/>
        <v>167660300</v>
      </c>
      <c r="D121" s="259">
        <v>167660300</v>
      </c>
      <c r="E121" s="259"/>
      <c r="F121" s="259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</row>
    <row r="122" spans="1:49" ht="15.75">
      <c r="A122" s="282">
        <v>41034200</v>
      </c>
      <c r="B122" s="300" t="s">
        <v>347</v>
      </c>
      <c r="C122" s="259">
        <f t="shared" si="6"/>
        <v>746486200</v>
      </c>
      <c r="D122" s="259">
        <v>746486200</v>
      </c>
      <c r="E122" s="259"/>
      <c r="F122" s="259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</row>
    <row r="123" spans="1:49" ht="110.25" hidden="1">
      <c r="A123" s="282">
        <v>41034300</v>
      </c>
      <c r="B123" s="300" t="s">
        <v>764</v>
      </c>
      <c r="C123" s="259">
        <f t="shared" si="6"/>
        <v>0</v>
      </c>
      <c r="D123" s="259">
        <f>F123+E123</f>
        <v>0</v>
      </c>
      <c r="E123" s="259"/>
      <c r="F123" s="259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</row>
    <row r="124" spans="1:49" ht="47.25" hidden="1">
      <c r="A124" s="282">
        <v>41034400</v>
      </c>
      <c r="B124" s="300" t="s">
        <v>545</v>
      </c>
      <c r="C124" s="259">
        <f t="shared" si="6"/>
        <v>0</v>
      </c>
      <c r="D124" s="259">
        <f>F124+E124</f>
        <v>0</v>
      </c>
      <c r="E124" s="259"/>
      <c r="F124" s="259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</row>
    <row r="125" spans="1:49" ht="47.25" hidden="1">
      <c r="A125" s="286">
        <v>41034500</v>
      </c>
      <c r="B125" s="300" t="s">
        <v>132</v>
      </c>
      <c r="C125" s="259">
        <f t="shared" si="6"/>
        <v>0</v>
      </c>
      <c r="D125" s="259"/>
      <c r="E125" s="259"/>
      <c r="F125" s="259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</row>
    <row r="126" spans="1:49" ht="15.75" hidden="1">
      <c r="A126" s="286"/>
      <c r="B126" s="300"/>
      <c r="C126" s="259">
        <f t="shared" si="6"/>
        <v>0</v>
      </c>
      <c r="D126" s="259">
        <f>F126+E126</f>
        <v>0</v>
      </c>
      <c r="E126" s="259"/>
      <c r="F126" s="259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</row>
    <row r="127" spans="1:49" ht="47.25" hidden="1">
      <c r="A127" s="286">
        <v>41034800</v>
      </c>
      <c r="B127" s="300" t="s">
        <v>928</v>
      </c>
      <c r="C127" s="259">
        <f t="shared" si="6"/>
        <v>0</v>
      </c>
      <c r="D127" s="259">
        <f>F127+E127</f>
        <v>0</v>
      </c>
      <c r="E127" s="259"/>
      <c r="F127" s="259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</row>
    <row r="128" spans="1:49" ht="15.75" hidden="1">
      <c r="A128" s="282">
        <v>41035000</v>
      </c>
      <c r="B128" s="300" t="s">
        <v>526</v>
      </c>
      <c r="C128" s="259">
        <f t="shared" si="6"/>
        <v>0</v>
      </c>
      <c r="D128" s="259"/>
      <c r="E128" s="259"/>
      <c r="F128" s="259"/>
      <c r="G128" s="241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/>
      <c r="AQ128" s="241"/>
      <c r="AR128" s="241"/>
      <c r="AS128" s="241"/>
      <c r="AT128" s="241"/>
      <c r="AU128" s="241"/>
      <c r="AV128" s="241"/>
      <c r="AW128" s="241"/>
    </row>
    <row r="129" spans="1:49" ht="47.25" hidden="1">
      <c r="A129" s="282">
        <v>41035200</v>
      </c>
      <c r="B129" s="300" t="s">
        <v>72</v>
      </c>
      <c r="C129" s="259">
        <f t="shared" si="6"/>
        <v>0</v>
      </c>
      <c r="D129" s="259"/>
      <c r="E129" s="259"/>
      <c r="F129" s="478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</row>
    <row r="130" spans="1:49" ht="63" hidden="1">
      <c r="A130" s="282">
        <v>41039700</v>
      </c>
      <c r="B130" s="300" t="s">
        <v>801</v>
      </c>
      <c r="C130" s="259">
        <f t="shared" si="6"/>
        <v>0</v>
      </c>
      <c r="D130" s="259"/>
      <c r="E130" s="259"/>
      <c r="F130" s="259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</row>
    <row r="131" spans="1:49" ht="31.5">
      <c r="A131" s="789">
        <v>41035400</v>
      </c>
      <c r="B131" s="300" t="s">
        <v>666</v>
      </c>
      <c r="C131" s="259">
        <f t="shared" si="6"/>
        <v>8308500</v>
      </c>
      <c r="D131" s="259">
        <v>8308500</v>
      </c>
      <c r="E131" s="259"/>
      <c r="F131" s="259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/>
      <c r="AO131" s="241"/>
      <c r="AP131" s="241"/>
      <c r="AQ131" s="241"/>
      <c r="AR131" s="241"/>
      <c r="AS131" s="241"/>
      <c r="AT131" s="241"/>
      <c r="AU131" s="241"/>
      <c r="AV131" s="241"/>
      <c r="AW131" s="241"/>
    </row>
    <row r="132" spans="1:49" ht="126">
      <c r="A132" s="286">
        <v>41035800</v>
      </c>
      <c r="B132" s="300" t="s">
        <v>667</v>
      </c>
      <c r="C132" s="259">
        <f t="shared" si="6"/>
        <v>35245900</v>
      </c>
      <c r="D132" s="259">
        <v>35245900</v>
      </c>
      <c r="E132" s="259"/>
      <c r="F132" s="259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/>
      <c r="AK132" s="241"/>
      <c r="AL132" s="241"/>
      <c r="AM132" s="241"/>
      <c r="AN132" s="241"/>
      <c r="AO132" s="241"/>
      <c r="AP132" s="241"/>
      <c r="AQ132" s="241"/>
      <c r="AR132" s="241"/>
      <c r="AS132" s="241"/>
      <c r="AT132" s="241"/>
      <c r="AU132" s="241"/>
      <c r="AV132" s="241"/>
      <c r="AW132" s="241"/>
    </row>
    <row r="133" spans="1:49" ht="94.5" hidden="1">
      <c r="A133" s="286">
        <v>41036100</v>
      </c>
      <c r="B133" s="300" t="s">
        <v>975</v>
      </c>
      <c r="C133" s="259">
        <f t="shared" si="6"/>
        <v>0</v>
      </c>
      <c r="D133" s="287"/>
      <c r="E133" s="259"/>
      <c r="F133" s="259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/>
      <c r="AO133" s="241"/>
      <c r="AP133" s="241"/>
      <c r="AQ133" s="241"/>
      <c r="AR133" s="241"/>
      <c r="AS133" s="241"/>
      <c r="AT133" s="241"/>
      <c r="AU133" s="241"/>
      <c r="AV133" s="241"/>
      <c r="AW133" s="241"/>
    </row>
    <row r="134" spans="1:49" ht="47.25" hidden="1">
      <c r="A134" s="286">
        <v>41036300</v>
      </c>
      <c r="B134" s="300" t="s">
        <v>138</v>
      </c>
      <c r="C134" s="259">
        <f t="shared" si="6"/>
        <v>0</v>
      </c>
      <c r="D134" s="259"/>
      <c r="E134" s="259"/>
      <c r="F134" s="259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/>
      <c r="AR134" s="241"/>
      <c r="AS134" s="241"/>
      <c r="AT134" s="241"/>
      <c r="AU134" s="241"/>
      <c r="AV134" s="241"/>
      <c r="AW134" s="241"/>
    </row>
    <row r="135" spans="1:49" ht="15.75" hidden="1">
      <c r="A135" s="282"/>
      <c r="B135" s="300"/>
      <c r="C135" s="259">
        <f t="shared" si="6"/>
        <v>0</v>
      </c>
      <c r="D135" s="259"/>
      <c r="E135" s="259"/>
      <c r="F135" s="259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/>
      <c r="AQ135" s="241"/>
      <c r="AR135" s="241"/>
      <c r="AS135" s="241"/>
      <c r="AT135" s="241"/>
      <c r="AU135" s="241"/>
      <c r="AV135" s="241"/>
      <c r="AW135" s="241"/>
    </row>
    <row r="136" spans="1:49" ht="15.75" hidden="1">
      <c r="A136" s="286"/>
      <c r="B136" s="300"/>
      <c r="C136" s="259">
        <f t="shared" si="6"/>
        <v>0</v>
      </c>
      <c r="D136" s="259"/>
      <c r="E136" s="288"/>
      <c r="F136" s="259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/>
      <c r="AT136" s="241"/>
      <c r="AU136" s="241"/>
      <c r="AV136" s="241"/>
      <c r="AW136" s="241"/>
    </row>
    <row r="137" spans="1:49" ht="185.45" hidden="1" customHeight="1">
      <c r="A137" s="286">
        <v>41036600</v>
      </c>
      <c r="B137" s="300" t="s">
        <v>498</v>
      </c>
      <c r="C137" s="259">
        <f t="shared" si="6"/>
        <v>0</v>
      </c>
      <c r="D137" s="259"/>
      <c r="E137" s="259"/>
      <c r="F137" s="259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  <c r="AK137" s="241"/>
      <c r="AL137" s="241"/>
      <c r="AM137" s="241"/>
      <c r="AN137" s="241"/>
      <c r="AO137" s="241"/>
      <c r="AP137" s="241"/>
      <c r="AQ137" s="241"/>
      <c r="AR137" s="241"/>
      <c r="AS137" s="241"/>
      <c r="AT137" s="241"/>
      <c r="AU137" s="241"/>
      <c r="AV137" s="241"/>
      <c r="AW137" s="241"/>
    </row>
    <row r="138" spans="1:49" ht="47.25" hidden="1">
      <c r="A138" s="286">
        <v>41037000</v>
      </c>
      <c r="B138" s="300" t="s">
        <v>945</v>
      </c>
      <c r="C138" s="259">
        <f t="shared" si="6"/>
        <v>0</v>
      </c>
      <c r="D138" s="259"/>
      <c r="E138" s="259"/>
      <c r="F138" s="259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/>
      <c r="AQ138" s="241"/>
      <c r="AR138" s="241"/>
      <c r="AS138" s="241"/>
      <c r="AT138" s="241"/>
      <c r="AU138" s="241"/>
      <c r="AV138" s="241"/>
      <c r="AW138" s="241"/>
    </row>
    <row r="139" spans="1:49" ht="31.5" hidden="1">
      <c r="A139" s="286">
        <v>41037800</v>
      </c>
      <c r="B139" s="300" t="s">
        <v>524</v>
      </c>
      <c r="C139" s="259">
        <f t="shared" si="6"/>
        <v>0</v>
      </c>
      <c r="D139" s="259"/>
      <c r="E139" s="259"/>
      <c r="F139" s="259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  <c r="AK139" s="241"/>
      <c r="AL139" s="241"/>
      <c r="AM139" s="241"/>
      <c r="AN139" s="241"/>
      <c r="AO139" s="241"/>
      <c r="AP139" s="241"/>
      <c r="AQ139" s="241"/>
      <c r="AR139" s="241"/>
      <c r="AS139" s="241"/>
      <c r="AT139" s="241"/>
      <c r="AU139" s="241"/>
      <c r="AV139" s="241"/>
      <c r="AW139" s="241"/>
    </row>
    <row r="140" spans="1:49" ht="47.25" hidden="1">
      <c r="A140" s="286">
        <v>41033800</v>
      </c>
      <c r="B140" s="300" t="s">
        <v>388</v>
      </c>
      <c r="C140" s="259">
        <f t="shared" si="6"/>
        <v>0</v>
      </c>
      <c r="D140" s="259"/>
      <c r="E140" s="259"/>
      <c r="F140" s="259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</row>
    <row r="141" spans="1:49" hidden="1">
      <c r="B141" s="302"/>
    </row>
    <row r="142" spans="1:49" hidden="1">
      <c r="B142" s="302"/>
    </row>
    <row r="143" spans="1:49" ht="15.75" hidden="1">
      <c r="A143" s="248">
        <v>42000000</v>
      </c>
      <c r="B143" s="303" t="s">
        <v>139</v>
      </c>
      <c r="C143" s="249">
        <f>C144</f>
        <v>0</v>
      </c>
      <c r="D143" s="249">
        <f>D144</f>
        <v>0</v>
      </c>
      <c r="E143" s="249">
        <f>E144</f>
        <v>0</v>
      </c>
      <c r="F143" s="249">
        <f>F144</f>
        <v>0</v>
      </c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</row>
    <row r="144" spans="1:49" ht="16.5" hidden="1" customHeight="1">
      <c r="A144" s="286">
        <v>42020000</v>
      </c>
      <c r="B144" s="300" t="s">
        <v>140</v>
      </c>
      <c r="C144" s="259">
        <f t="shared" ref="C144:C153" si="7">E144+D144</f>
        <v>0</v>
      </c>
      <c r="D144" s="259"/>
      <c r="E144" s="259"/>
      <c r="F144" s="259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</row>
    <row r="145" spans="1:49" ht="15.75" hidden="1">
      <c r="A145" s="286"/>
      <c r="B145" s="301"/>
      <c r="C145" s="249">
        <f t="shared" si="7"/>
        <v>0</v>
      </c>
      <c r="D145" s="259"/>
      <c r="E145" s="259"/>
      <c r="F145" s="259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</row>
    <row r="146" spans="1:49" ht="15.75" hidden="1">
      <c r="A146" s="282"/>
      <c r="B146" s="300"/>
      <c r="C146" s="249">
        <f t="shared" si="7"/>
        <v>0</v>
      </c>
      <c r="D146" s="259"/>
      <c r="E146" s="259"/>
      <c r="F146" s="259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</row>
    <row r="147" spans="1:49" ht="15.75" hidden="1">
      <c r="A147" s="248">
        <v>43000000</v>
      </c>
      <c r="B147" s="303" t="s">
        <v>141</v>
      </c>
      <c r="C147" s="249">
        <f t="shared" si="7"/>
        <v>0</v>
      </c>
      <c r="D147" s="259"/>
      <c r="E147" s="249">
        <f>+E148</f>
        <v>0</v>
      </c>
      <c r="F147" s="249">
        <f>+F148</f>
        <v>0</v>
      </c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</row>
    <row r="148" spans="1:49" ht="31.5" hidden="1">
      <c r="A148" s="247">
        <v>43010000</v>
      </c>
      <c r="B148" s="304" t="s">
        <v>142</v>
      </c>
      <c r="C148" s="249">
        <f t="shared" si="7"/>
        <v>0</v>
      </c>
      <c r="D148" s="259"/>
      <c r="E148" s="284"/>
      <c r="F148" s="284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</row>
    <row r="149" spans="1:49" ht="15.75" hidden="1">
      <c r="A149" s="248">
        <v>50000000</v>
      </c>
      <c r="B149" s="303" t="s">
        <v>902</v>
      </c>
      <c r="C149" s="249">
        <f t="shared" si="7"/>
        <v>0</v>
      </c>
      <c r="D149" s="249"/>
      <c r="E149" s="249">
        <f>+E150+E153</f>
        <v>0</v>
      </c>
      <c r="F149" s="249">
        <f>+F150+F153</f>
        <v>0</v>
      </c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</row>
    <row r="150" spans="1:49" ht="15.75" hidden="1">
      <c r="A150" s="247">
        <v>50080000</v>
      </c>
      <c r="B150" s="301" t="s">
        <v>143</v>
      </c>
      <c r="C150" s="249">
        <f t="shared" si="7"/>
        <v>0</v>
      </c>
      <c r="D150" s="259"/>
      <c r="E150" s="259">
        <f>E151+E152</f>
        <v>0</v>
      </c>
      <c r="F150" s="259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</row>
    <row r="151" spans="1:49" ht="31.5" hidden="1">
      <c r="A151" s="247">
        <v>50080200</v>
      </c>
      <c r="B151" s="305" t="s">
        <v>144</v>
      </c>
      <c r="C151" s="249">
        <f t="shared" si="7"/>
        <v>0</v>
      </c>
      <c r="D151" s="259"/>
      <c r="E151" s="259"/>
      <c r="F151" s="259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</row>
    <row r="152" spans="1:49" ht="31.5" hidden="1">
      <c r="A152" s="247">
        <v>50080300</v>
      </c>
      <c r="B152" s="305" t="s">
        <v>989</v>
      </c>
      <c r="C152" s="249">
        <f t="shared" si="7"/>
        <v>0</v>
      </c>
      <c r="D152" s="259"/>
      <c r="E152" s="259"/>
      <c r="F152" s="259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  <c r="AR152" s="241"/>
      <c r="AS152" s="241"/>
      <c r="AT152" s="241"/>
      <c r="AU152" s="241"/>
      <c r="AV152" s="241"/>
      <c r="AW152" s="241"/>
    </row>
    <row r="153" spans="1:49" ht="47.25" hidden="1">
      <c r="A153" s="247">
        <v>50110000</v>
      </c>
      <c r="B153" s="305" t="s">
        <v>874</v>
      </c>
      <c r="C153" s="249">
        <f t="shared" si="7"/>
        <v>0</v>
      </c>
      <c r="D153" s="259"/>
      <c r="E153" s="259"/>
      <c r="F153" s="259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1"/>
      <c r="AR153" s="241"/>
      <c r="AS153" s="241"/>
      <c r="AT153" s="241"/>
      <c r="AU153" s="241"/>
      <c r="AV153" s="241"/>
      <c r="AW153" s="241"/>
    </row>
    <row r="154" spans="1:49" ht="24" customHeight="1">
      <c r="A154" s="275"/>
      <c r="B154" s="303" t="s">
        <v>875</v>
      </c>
      <c r="C154" s="249">
        <f>+C9+C46+C81+C149+C78</f>
        <v>6168505964</v>
      </c>
      <c r="D154" s="249">
        <f>+D9+D46+D81+D149+D78</f>
        <v>6030685400</v>
      </c>
      <c r="E154" s="249">
        <f>+E9+E46+E81+E149+E78</f>
        <v>137820564</v>
      </c>
      <c r="F154" s="249">
        <f>+F9+F46+F81+F149+F78</f>
        <v>0</v>
      </c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/>
      <c r="AQ154" s="241"/>
      <c r="AR154" s="241"/>
      <c r="AS154" s="241"/>
      <c r="AT154" s="241"/>
      <c r="AU154" s="241"/>
      <c r="AV154" s="241"/>
      <c r="AW154" s="241"/>
    </row>
    <row r="155" spans="1:49" ht="15.95" customHeight="1">
      <c r="A155" s="289"/>
      <c r="B155" s="306"/>
      <c r="C155" s="290"/>
      <c r="D155" s="290"/>
      <c r="E155" s="290"/>
      <c r="F155" s="290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/>
      <c r="AN155" s="241"/>
      <c r="AO155" s="241"/>
      <c r="AP155" s="241"/>
      <c r="AQ155" s="241"/>
      <c r="AR155" s="241"/>
      <c r="AS155" s="241"/>
      <c r="AT155" s="241"/>
      <c r="AU155" s="241"/>
      <c r="AV155" s="241"/>
      <c r="AW155" s="241"/>
    </row>
    <row r="156" spans="1:49" ht="15.75" customHeight="1">
      <c r="A156" s="291" t="s">
        <v>987</v>
      </c>
      <c r="B156" s="291"/>
      <c r="C156" s="295"/>
      <c r="D156" s="296"/>
      <c r="E156" s="291" t="s">
        <v>988</v>
      </c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/>
      <c r="AQ156" s="241"/>
      <c r="AR156" s="241"/>
      <c r="AS156" s="241"/>
      <c r="AT156" s="241"/>
      <c r="AU156" s="241"/>
      <c r="AV156" s="241"/>
      <c r="AW156" s="241"/>
    </row>
    <row r="157" spans="1:49" ht="18.75">
      <c r="A157" s="291"/>
      <c r="B157" s="292"/>
      <c r="C157" s="293"/>
      <c r="D157" s="294"/>
      <c r="E157" s="294"/>
      <c r="F157" s="293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1"/>
      <c r="AR157" s="241"/>
      <c r="AS157" s="241"/>
      <c r="AT157" s="241"/>
      <c r="AU157" s="241"/>
      <c r="AV157" s="241"/>
      <c r="AW157" s="241"/>
    </row>
    <row r="159" spans="1:49">
      <c r="C159" s="240" t="b">
        <f>D154+E154=C154</f>
        <v>1</v>
      </c>
    </row>
    <row r="160" spans="1:49" ht="18.75">
      <c r="A160" s="291"/>
      <c r="B160" s="292"/>
      <c r="C160" s="293"/>
      <c r="D160" s="294"/>
      <c r="E160" s="294"/>
      <c r="F160" s="293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1"/>
      <c r="AR160" s="241"/>
      <c r="AS160" s="241"/>
      <c r="AT160" s="241"/>
      <c r="AU160" s="241"/>
      <c r="AV160" s="241"/>
      <c r="AW160" s="241"/>
    </row>
    <row r="161" spans="1:49" ht="42" customHeight="1">
      <c r="A161" s="291"/>
      <c r="B161" s="291"/>
      <c r="C161" s="290">
        <f>+C154-C81</f>
        <v>801308164</v>
      </c>
      <c r="D161" s="290">
        <f>+D154-D81</f>
        <v>663487600</v>
      </c>
      <c r="E161" s="290">
        <f>+E154-E81</f>
        <v>137820564</v>
      </c>
      <c r="F161" s="290">
        <f>+F154-F81</f>
        <v>0</v>
      </c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1"/>
      <c r="AR161" s="241"/>
      <c r="AS161" s="241"/>
      <c r="AT161" s="241"/>
      <c r="AU161" s="241"/>
      <c r="AV161" s="241"/>
      <c r="AW161" s="241"/>
    </row>
    <row r="162" spans="1:49" ht="12.6" hidden="1" customHeight="1">
      <c r="A162" s="790"/>
      <c r="B162" s="790"/>
      <c r="C162" s="790"/>
      <c r="D162" s="790"/>
      <c r="E162" s="790"/>
      <c r="F162" s="790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  <c r="AR162" s="241"/>
      <c r="AS162" s="241"/>
      <c r="AT162" s="241"/>
      <c r="AU162" s="241"/>
      <c r="AV162" s="241"/>
      <c r="AW162" s="241"/>
    </row>
    <row r="163" spans="1:49" ht="12.6" hidden="1" customHeight="1">
      <c r="A163" s="790"/>
      <c r="B163" s="790"/>
      <c r="C163" s="790"/>
      <c r="D163" s="790"/>
      <c r="E163" s="790"/>
      <c r="F163" s="790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  <c r="AN163" s="241"/>
      <c r="AO163" s="241"/>
      <c r="AP163" s="241"/>
      <c r="AQ163" s="241"/>
      <c r="AR163" s="241"/>
      <c r="AS163" s="241"/>
      <c r="AT163" s="241"/>
      <c r="AU163" s="241"/>
      <c r="AV163" s="241"/>
      <c r="AW163" s="241"/>
    </row>
    <row r="164" spans="1:49" ht="12.6" hidden="1" customHeight="1">
      <c r="A164" s="241"/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  <c r="AA164" s="241"/>
      <c r="AB164" s="241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241"/>
      <c r="AN164" s="241"/>
      <c r="AO164" s="241"/>
      <c r="AP164" s="241"/>
      <c r="AQ164" s="241"/>
      <c r="AR164" s="241"/>
      <c r="AS164" s="241"/>
      <c r="AT164" s="241"/>
      <c r="AU164" s="241"/>
      <c r="AV164" s="241"/>
      <c r="AW164" s="241"/>
    </row>
    <row r="165" spans="1:49" ht="21" customHeight="1">
      <c r="A165" s="241"/>
      <c r="B165" s="291"/>
      <c r="C165" s="291">
        <v>633147107</v>
      </c>
      <c r="D165" s="241">
        <v>515715400</v>
      </c>
      <c r="E165" s="241">
        <v>117431707</v>
      </c>
      <c r="F165" s="29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/>
      <c r="AO165" s="241"/>
      <c r="AP165" s="241"/>
      <c r="AQ165" s="241"/>
      <c r="AR165" s="241"/>
      <c r="AS165" s="241"/>
      <c r="AT165" s="241"/>
      <c r="AU165" s="241"/>
      <c r="AV165" s="241"/>
      <c r="AW165" s="241"/>
    </row>
    <row r="166" spans="1:49">
      <c r="A166" s="241"/>
      <c r="B166" s="241"/>
      <c r="C166" s="241"/>
      <c r="D166" s="276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  <c r="AR166" s="241"/>
      <c r="AS166" s="241"/>
      <c r="AT166" s="241"/>
      <c r="AU166" s="241"/>
      <c r="AV166" s="241"/>
      <c r="AW166" s="241"/>
    </row>
    <row r="167" spans="1:49">
      <c r="A167" s="241"/>
      <c r="B167" s="241"/>
      <c r="C167" s="276">
        <f>C161-C165</f>
        <v>168161057</v>
      </c>
      <c r="D167" s="276">
        <f>D161-D165</f>
        <v>147772200</v>
      </c>
      <c r="E167" s="276">
        <f>E161-E165</f>
        <v>20388857</v>
      </c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/>
      <c r="AQ167" s="241"/>
      <c r="AR167" s="241"/>
      <c r="AS167" s="241"/>
      <c r="AT167" s="241"/>
      <c r="AU167" s="241"/>
      <c r="AV167" s="241"/>
      <c r="AW167" s="241"/>
    </row>
    <row r="168" spans="1:49">
      <c r="A168" s="241"/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1"/>
      <c r="AR168" s="241"/>
      <c r="AS168" s="241"/>
      <c r="AT168" s="241"/>
      <c r="AU168" s="241"/>
      <c r="AV168" s="241"/>
      <c r="AW168" s="241"/>
    </row>
    <row r="169" spans="1:49">
      <c r="A169" s="241"/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  <c r="AK169" s="241"/>
      <c r="AL169" s="241"/>
      <c r="AM169" s="241"/>
      <c r="AN169" s="241"/>
      <c r="AO169" s="241"/>
      <c r="AP169" s="241"/>
      <c r="AQ169" s="241"/>
      <c r="AR169" s="241"/>
      <c r="AS169" s="241"/>
      <c r="AT169" s="241"/>
      <c r="AU169" s="241"/>
      <c r="AV169" s="241"/>
      <c r="AW169" s="241"/>
    </row>
    <row r="170" spans="1:49">
      <c r="A170" s="241"/>
      <c r="B170" s="241"/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  <c r="AA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41"/>
      <c r="AP170" s="241"/>
      <c r="AQ170" s="241"/>
      <c r="AR170" s="241"/>
      <c r="AS170" s="241"/>
      <c r="AT170" s="241"/>
      <c r="AU170" s="241"/>
      <c r="AV170" s="241"/>
      <c r="AW170" s="241"/>
    </row>
    <row r="171" spans="1:49">
      <c r="A171" s="241"/>
      <c r="B171" s="241"/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1"/>
      <c r="AR171" s="241"/>
      <c r="AS171" s="241"/>
      <c r="AT171" s="241"/>
      <c r="AU171" s="241"/>
      <c r="AV171" s="241"/>
      <c r="AW171" s="241"/>
    </row>
    <row r="172" spans="1:49">
      <c r="A172" s="241"/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  <c r="AA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1"/>
      <c r="AR172" s="241"/>
      <c r="AS172" s="241"/>
      <c r="AT172" s="241"/>
      <c r="AU172" s="241"/>
      <c r="AV172" s="241"/>
      <c r="AW172" s="241"/>
    </row>
    <row r="173" spans="1:49">
      <c r="A173" s="241"/>
      <c r="B173" s="241"/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  <c r="AA173" s="241"/>
      <c r="AB173" s="241"/>
      <c r="AC173" s="241"/>
      <c r="AD173" s="241"/>
      <c r="AE173" s="241"/>
      <c r="AF173" s="241"/>
      <c r="AG173" s="241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241"/>
      <c r="AR173" s="241"/>
      <c r="AS173" s="241"/>
      <c r="AT173" s="241"/>
      <c r="AU173" s="241"/>
      <c r="AV173" s="241"/>
      <c r="AW173" s="241"/>
    </row>
    <row r="174" spans="1:49">
      <c r="A174" s="241"/>
      <c r="B174" s="241"/>
      <c r="C174" s="241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241"/>
      <c r="U174" s="241"/>
      <c r="V174" s="241"/>
      <c r="W174" s="241"/>
      <c r="X174" s="241"/>
      <c r="Y174" s="241"/>
      <c r="Z174" s="241"/>
      <c r="AA174" s="241"/>
      <c r="AB174" s="241"/>
      <c r="AC174" s="241"/>
      <c r="AD174" s="241"/>
      <c r="AE174" s="241"/>
      <c r="AF174" s="241"/>
      <c r="AG174" s="241"/>
      <c r="AH174" s="241"/>
      <c r="AI174" s="241"/>
      <c r="AJ174" s="241"/>
      <c r="AK174" s="241"/>
      <c r="AL174" s="241"/>
      <c r="AM174" s="241"/>
      <c r="AN174" s="241"/>
      <c r="AO174" s="241"/>
      <c r="AP174" s="241"/>
      <c r="AQ174" s="241"/>
      <c r="AR174" s="241"/>
      <c r="AS174" s="241"/>
      <c r="AT174" s="241"/>
      <c r="AU174" s="241"/>
      <c r="AV174" s="241"/>
      <c r="AW174" s="241"/>
    </row>
    <row r="175" spans="1:49">
      <c r="A175" s="241"/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  <c r="AR175" s="241"/>
      <c r="AS175" s="241"/>
      <c r="AT175" s="241"/>
      <c r="AU175" s="241"/>
      <c r="AV175" s="241"/>
      <c r="AW175" s="241"/>
    </row>
    <row r="176" spans="1:49">
      <c r="A176" s="241"/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  <c r="U176" s="241"/>
      <c r="V176" s="241"/>
      <c r="W176" s="241"/>
      <c r="X176" s="241"/>
      <c r="Y176" s="241"/>
      <c r="Z176" s="241"/>
      <c r="AA176" s="241"/>
      <c r="AB176" s="241"/>
      <c r="AC176" s="241"/>
      <c r="AD176" s="241"/>
      <c r="AE176" s="241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1"/>
      <c r="AR176" s="241"/>
      <c r="AS176" s="241"/>
      <c r="AT176" s="241"/>
      <c r="AU176" s="241"/>
      <c r="AV176" s="241"/>
      <c r="AW176" s="241"/>
    </row>
    <row r="177" spans="1:49">
      <c r="A177" s="241"/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  <c r="AR177" s="241"/>
      <c r="AS177" s="241"/>
      <c r="AT177" s="241"/>
      <c r="AU177" s="241"/>
      <c r="AV177" s="241"/>
      <c r="AW177" s="241"/>
    </row>
    <row r="178" spans="1:49">
      <c r="A178" s="241"/>
      <c r="B178" s="241"/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241"/>
      <c r="Z178" s="241"/>
      <c r="AA178" s="241"/>
      <c r="AB178" s="241"/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  <c r="AR178" s="241"/>
      <c r="AS178" s="241"/>
      <c r="AT178" s="241"/>
      <c r="AU178" s="241"/>
      <c r="AV178" s="241"/>
      <c r="AW178" s="241"/>
    </row>
    <row r="179" spans="1:49">
      <c r="A179" s="241"/>
      <c r="B179" s="241"/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241"/>
      <c r="Z179" s="241"/>
      <c r="AA179" s="241"/>
      <c r="AB179" s="241"/>
      <c r="AC179" s="241"/>
      <c r="AD179" s="241"/>
      <c r="AE179" s="241"/>
      <c r="AF179" s="241"/>
      <c r="AG179" s="241"/>
      <c r="AH179" s="241"/>
      <c r="AI179" s="241"/>
      <c r="AJ179" s="241"/>
      <c r="AK179" s="241"/>
      <c r="AL179" s="241"/>
      <c r="AM179" s="241"/>
      <c r="AN179" s="241"/>
      <c r="AO179" s="241"/>
      <c r="AP179" s="241"/>
      <c r="AQ179" s="241"/>
      <c r="AR179" s="241"/>
      <c r="AS179" s="241"/>
      <c r="AT179" s="241"/>
      <c r="AU179" s="241"/>
      <c r="AV179" s="241"/>
      <c r="AW179" s="241"/>
    </row>
    <row r="180" spans="1:49">
      <c r="A180" s="241"/>
      <c r="B180" s="241"/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1"/>
      <c r="AA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241"/>
      <c r="AR180" s="241"/>
      <c r="AS180" s="241"/>
      <c r="AT180" s="241"/>
      <c r="AU180" s="241"/>
      <c r="AV180" s="241"/>
      <c r="AW180" s="241"/>
    </row>
    <row r="181" spans="1:49">
      <c r="A181" s="241"/>
      <c r="B181" s="241"/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241"/>
      <c r="AR181" s="241"/>
      <c r="AS181" s="241"/>
      <c r="AT181" s="241"/>
      <c r="AU181" s="241"/>
      <c r="AV181" s="241"/>
      <c r="AW181" s="241"/>
    </row>
    <row r="182" spans="1:49">
      <c r="A182" s="241"/>
      <c r="B182" s="241"/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1"/>
      <c r="W182" s="241"/>
      <c r="X182" s="241"/>
      <c r="Y182" s="241"/>
      <c r="Z182" s="241"/>
      <c r="AA182" s="241"/>
      <c r="AB182" s="241"/>
      <c r="AC182" s="241"/>
      <c r="AD182" s="241"/>
      <c r="AE182" s="241"/>
      <c r="AF182" s="241"/>
      <c r="AG182" s="241"/>
      <c r="AH182" s="241"/>
      <c r="AI182" s="241"/>
      <c r="AJ182" s="241"/>
      <c r="AK182" s="241"/>
      <c r="AL182" s="241"/>
      <c r="AM182" s="241"/>
      <c r="AN182" s="241"/>
      <c r="AO182" s="241"/>
      <c r="AP182" s="241"/>
      <c r="AQ182" s="241"/>
      <c r="AR182" s="241"/>
      <c r="AS182" s="241"/>
      <c r="AT182" s="241"/>
      <c r="AU182" s="241"/>
      <c r="AV182" s="241"/>
      <c r="AW182" s="241"/>
    </row>
    <row r="183" spans="1:49">
      <c r="A183" s="241"/>
      <c r="B183" s="241"/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241"/>
      <c r="U183" s="241"/>
      <c r="V183" s="241"/>
      <c r="W183" s="241"/>
      <c r="X183" s="241"/>
      <c r="Y183" s="241"/>
      <c r="Z183" s="241"/>
      <c r="AA183" s="241"/>
      <c r="AB183" s="241"/>
      <c r="AC183" s="241"/>
      <c r="AD183" s="241"/>
      <c r="AE183" s="241"/>
      <c r="AF183" s="241"/>
      <c r="AG183" s="241"/>
      <c r="AH183" s="241"/>
      <c r="AI183" s="241"/>
      <c r="AJ183" s="241"/>
      <c r="AK183" s="241"/>
      <c r="AL183" s="241"/>
      <c r="AM183" s="241"/>
      <c r="AN183" s="241"/>
      <c r="AO183" s="241"/>
      <c r="AP183" s="241"/>
      <c r="AQ183" s="241"/>
      <c r="AR183" s="241"/>
      <c r="AS183" s="241"/>
      <c r="AT183" s="241"/>
      <c r="AU183" s="241"/>
      <c r="AV183" s="241"/>
      <c r="AW183" s="241"/>
    </row>
    <row r="184" spans="1:49">
      <c r="A184" s="241"/>
      <c r="B184" s="241"/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241"/>
      <c r="U184" s="241"/>
      <c r="V184" s="241"/>
      <c r="W184" s="241"/>
      <c r="X184" s="241"/>
      <c r="Y184" s="241"/>
      <c r="Z184" s="241"/>
      <c r="AA184" s="241"/>
      <c r="AB184" s="241"/>
      <c r="AC184" s="241"/>
      <c r="AD184" s="241"/>
      <c r="AE184" s="241"/>
      <c r="AF184" s="241"/>
      <c r="AG184" s="241"/>
      <c r="AH184" s="241"/>
      <c r="AI184" s="241"/>
      <c r="AJ184" s="241"/>
      <c r="AK184" s="241"/>
      <c r="AL184" s="241"/>
      <c r="AM184" s="241"/>
      <c r="AN184" s="241"/>
      <c r="AO184" s="241"/>
      <c r="AP184" s="241"/>
      <c r="AQ184" s="241"/>
      <c r="AR184" s="241"/>
      <c r="AS184" s="241"/>
      <c r="AT184" s="241"/>
      <c r="AU184" s="241"/>
      <c r="AV184" s="241"/>
      <c r="AW184" s="241"/>
    </row>
    <row r="185" spans="1:49">
      <c r="A185" s="241"/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241"/>
      <c r="Z185" s="241"/>
      <c r="AA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41"/>
      <c r="AP185" s="241"/>
      <c r="AQ185" s="241"/>
      <c r="AR185" s="241"/>
      <c r="AS185" s="241"/>
      <c r="AT185" s="241"/>
      <c r="AU185" s="241"/>
      <c r="AV185" s="241"/>
      <c r="AW185" s="241"/>
    </row>
    <row r="186" spans="1:49">
      <c r="A186" s="241"/>
      <c r="B186" s="241"/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1"/>
      <c r="Z186" s="241"/>
      <c r="AA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241"/>
      <c r="AR186" s="241"/>
      <c r="AS186" s="241"/>
      <c r="AT186" s="241"/>
      <c r="AU186" s="241"/>
      <c r="AV186" s="241"/>
      <c r="AW186" s="241"/>
    </row>
    <row r="187" spans="1:49">
      <c r="A187" s="241"/>
      <c r="B187" s="241"/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241"/>
      <c r="Z187" s="241"/>
      <c r="AA187" s="241"/>
      <c r="AB187" s="241"/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241"/>
      <c r="AR187" s="241"/>
      <c r="AS187" s="241"/>
      <c r="AT187" s="241"/>
      <c r="AU187" s="241"/>
      <c r="AV187" s="241"/>
      <c r="AW187" s="241"/>
    </row>
    <row r="188" spans="1:49">
      <c r="A188" s="241"/>
      <c r="B188" s="241"/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241"/>
      <c r="Z188" s="241"/>
      <c r="AA188" s="241"/>
      <c r="AB188" s="241"/>
      <c r="AC188" s="241"/>
      <c r="AD188" s="241"/>
      <c r="AE188" s="241"/>
      <c r="AF188" s="241"/>
      <c r="AG188" s="241"/>
      <c r="AH188" s="241"/>
      <c r="AI188" s="241"/>
      <c r="AJ188" s="241"/>
      <c r="AK188" s="241"/>
      <c r="AL188" s="241"/>
      <c r="AM188" s="241"/>
      <c r="AN188" s="241"/>
      <c r="AO188" s="241"/>
      <c r="AP188" s="241"/>
      <c r="AQ188" s="241"/>
      <c r="AR188" s="241"/>
      <c r="AS188" s="241"/>
      <c r="AT188" s="241"/>
      <c r="AU188" s="241"/>
      <c r="AV188" s="241"/>
      <c r="AW188" s="241"/>
    </row>
    <row r="189" spans="1:49">
      <c r="A189" s="241"/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  <c r="AA189" s="241"/>
      <c r="AB189" s="241"/>
      <c r="AC189" s="241"/>
      <c r="AD189" s="241"/>
      <c r="AE189" s="241"/>
      <c r="AF189" s="241"/>
      <c r="AG189" s="241"/>
      <c r="AH189" s="241"/>
      <c r="AI189" s="241"/>
      <c r="AJ189" s="241"/>
      <c r="AK189" s="241"/>
      <c r="AL189" s="241"/>
      <c r="AM189" s="241"/>
      <c r="AN189" s="241"/>
      <c r="AO189" s="241"/>
      <c r="AP189" s="241"/>
      <c r="AQ189" s="241"/>
      <c r="AR189" s="241"/>
      <c r="AS189" s="241"/>
      <c r="AT189" s="241"/>
      <c r="AU189" s="241"/>
      <c r="AV189" s="241"/>
      <c r="AW189" s="241"/>
    </row>
    <row r="190" spans="1:49">
      <c r="A190" s="241"/>
      <c r="B190" s="241"/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1"/>
      <c r="Z190" s="241"/>
      <c r="AA190" s="241"/>
      <c r="AB190" s="241"/>
      <c r="AC190" s="241"/>
      <c r="AD190" s="241"/>
      <c r="AE190" s="241"/>
      <c r="AF190" s="241"/>
      <c r="AG190" s="241"/>
      <c r="AH190" s="241"/>
      <c r="AI190" s="241"/>
      <c r="AJ190" s="241"/>
      <c r="AK190" s="241"/>
      <c r="AL190" s="241"/>
      <c r="AM190" s="241"/>
      <c r="AN190" s="241"/>
      <c r="AO190" s="241"/>
      <c r="AP190" s="241"/>
      <c r="AQ190" s="241"/>
      <c r="AR190" s="241"/>
      <c r="AS190" s="241"/>
      <c r="AT190" s="241"/>
      <c r="AU190" s="241"/>
      <c r="AV190" s="241"/>
      <c r="AW190" s="241"/>
    </row>
    <row r="191" spans="1:49">
      <c r="A191" s="241"/>
      <c r="B191" s="241"/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241"/>
      <c r="Z191" s="241"/>
      <c r="AA191" s="241"/>
      <c r="AB191" s="241"/>
      <c r="AC191" s="241"/>
      <c r="AD191" s="241"/>
      <c r="AE191" s="241"/>
      <c r="AF191" s="241"/>
      <c r="AG191" s="241"/>
      <c r="AH191" s="241"/>
      <c r="AI191" s="241"/>
      <c r="AJ191" s="241"/>
      <c r="AK191" s="241"/>
      <c r="AL191" s="241"/>
      <c r="AM191" s="241"/>
      <c r="AN191" s="241"/>
      <c r="AO191" s="241"/>
      <c r="AP191" s="241"/>
      <c r="AQ191" s="241"/>
      <c r="AR191" s="241"/>
      <c r="AS191" s="241"/>
      <c r="AT191" s="241"/>
      <c r="AU191" s="241"/>
      <c r="AV191" s="241"/>
      <c r="AW191" s="241"/>
    </row>
    <row r="192" spans="1:49">
      <c r="A192" s="241"/>
      <c r="B192" s="241"/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241"/>
      <c r="Z192" s="241"/>
      <c r="AA192" s="241"/>
      <c r="AB192" s="241"/>
      <c r="AC192" s="241"/>
      <c r="AD192" s="241"/>
      <c r="AE192" s="241"/>
      <c r="AF192" s="241"/>
      <c r="AG192" s="241"/>
      <c r="AH192" s="241"/>
      <c r="AI192" s="241"/>
      <c r="AJ192" s="241"/>
      <c r="AK192" s="241"/>
      <c r="AL192" s="241"/>
      <c r="AM192" s="241"/>
      <c r="AN192" s="241"/>
      <c r="AO192" s="241"/>
      <c r="AP192" s="241"/>
      <c r="AQ192" s="241"/>
      <c r="AR192" s="241"/>
      <c r="AS192" s="241"/>
      <c r="AT192" s="241"/>
      <c r="AU192" s="241"/>
      <c r="AV192" s="241"/>
      <c r="AW192" s="241"/>
    </row>
    <row r="193" spans="1:49">
      <c r="A193" s="241"/>
      <c r="B193" s="241"/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1"/>
      <c r="AA193" s="241"/>
      <c r="AB193" s="241"/>
      <c r="AC193" s="241"/>
      <c r="AD193" s="241"/>
      <c r="AE193" s="241"/>
      <c r="AF193" s="241"/>
      <c r="AG193" s="241"/>
      <c r="AH193" s="241"/>
      <c r="AI193" s="241"/>
      <c r="AJ193" s="241"/>
      <c r="AK193" s="241"/>
      <c r="AL193" s="241"/>
      <c r="AM193" s="241"/>
      <c r="AN193" s="241"/>
      <c r="AO193" s="241"/>
      <c r="AP193" s="241"/>
      <c r="AQ193" s="241"/>
      <c r="AR193" s="241"/>
      <c r="AS193" s="241"/>
      <c r="AT193" s="241"/>
      <c r="AU193" s="241"/>
      <c r="AV193" s="241"/>
      <c r="AW193" s="241"/>
    </row>
    <row r="194" spans="1:49">
      <c r="A194" s="241"/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1"/>
      <c r="AA194" s="241"/>
      <c r="AB194" s="241"/>
      <c r="AC194" s="241"/>
      <c r="AD194" s="241"/>
      <c r="AE194" s="241"/>
      <c r="AF194" s="241"/>
      <c r="AG194" s="241"/>
      <c r="AH194" s="241"/>
      <c r="AI194" s="241"/>
      <c r="AJ194" s="241"/>
      <c r="AK194" s="241"/>
      <c r="AL194" s="241"/>
      <c r="AM194" s="241"/>
      <c r="AN194" s="241"/>
      <c r="AO194" s="241"/>
      <c r="AP194" s="241"/>
      <c r="AQ194" s="241"/>
      <c r="AR194" s="241"/>
      <c r="AS194" s="241"/>
      <c r="AT194" s="241"/>
      <c r="AU194" s="241"/>
      <c r="AV194" s="241"/>
      <c r="AW194" s="241"/>
    </row>
    <row r="195" spans="1:49">
      <c r="A195" s="241"/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  <c r="AA195" s="241"/>
      <c r="AB195" s="241"/>
      <c r="AC195" s="241"/>
      <c r="AD195" s="241"/>
      <c r="AE195" s="241"/>
      <c r="AF195" s="241"/>
      <c r="AG195" s="241"/>
      <c r="AH195" s="241"/>
      <c r="AI195" s="241"/>
      <c r="AJ195" s="241"/>
      <c r="AK195" s="241"/>
      <c r="AL195" s="241"/>
      <c r="AM195" s="241"/>
      <c r="AN195" s="241"/>
      <c r="AO195" s="241"/>
      <c r="AP195" s="241"/>
      <c r="AQ195" s="241"/>
      <c r="AR195" s="241"/>
      <c r="AS195" s="241"/>
      <c r="AT195" s="241"/>
      <c r="AU195" s="241"/>
      <c r="AV195" s="241"/>
      <c r="AW195" s="241"/>
    </row>
    <row r="196" spans="1:49">
      <c r="A196" s="241"/>
      <c r="B196" s="241"/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41"/>
      <c r="W196" s="241"/>
      <c r="X196" s="241"/>
      <c r="Y196" s="241"/>
      <c r="Z196" s="241"/>
      <c r="AA196" s="241"/>
      <c r="AB196" s="241"/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  <c r="AR196" s="241"/>
      <c r="AS196" s="241"/>
      <c r="AT196" s="241"/>
      <c r="AU196" s="241"/>
      <c r="AV196" s="241"/>
      <c r="AW196" s="241"/>
    </row>
    <row r="197" spans="1:49">
      <c r="A197" s="241"/>
      <c r="B197" s="241"/>
      <c r="C197" s="241"/>
      <c r="D197" s="241"/>
      <c r="E197" s="297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  <c r="AA197" s="241"/>
      <c r="AB197" s="241"/>
      <c r="AC197" s="241"/>
      <c r="AD197" s="241"/>
      <c r="AE197" s="241"/>
      <c r="AF197" s="241"/>
      <c r="AG197" s="241"/>
      <c r="AH197" s="241"/>
      <c r="AI197" s="241"/>
      <c r="AJ197" s="241"/>
      <c r="AK197" s="241"/>
      <c r="AL197" s="241"/>
      <c r="AM197" s="241"/>
      <c r="AN197" s="241"/>
      <c r="AO197" s="241"/>
      <c r="AP197" s="241"/>
      <c r="AQ197" s="241"/>
      <c r="AR197" s="241"/>
      <c r="AS197" s="241"/>
      <c r="AT197" s="241"/>
      <c r="AU197" s="241"/>
      <c r="AV197" s="241"/>
      <c r="AW197" s="241"/>
    </row>
    <row r="198" spans="1:49">
      <c r="A198" s="241"/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  <c r="AR198" s="241"/>
      <c r="AS198" s="241"/>
      <c r="AT198" s="241"/>
      <c r="AU198" s="241"/>
      <c r="AV198" s="241"/>
      <c r="AW198" s="241"/>
    </row>
    <row r="199" spans="1:49">
      <c r="A199" s="241"/>
      <c r="B199" s="241"/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  <c r="AA199" s="241"/>
      <c r="AB199" s="241"/>
      <c r="AC199" s="241"/>
      <c r="AD199" s="241"/>
      <c r="AE199" s="241"/>
      <c r="AF199" s="241"/>
      <c r="AG199" s="241"/>
      <c r="AH199" s="241"/>
      <c r="AI199" s="241"/>
      <c r="AJ199" s="241"/>
      <c r="AK199" s="241"/>
      <c r="AL199" s="241"/>
      <c r="AM199" s="241"/>
      <c r="AN199" s="241"/>
      <c r="AO199" s="241"/>
      <c r="AP199" s="241"/>
      <c r="AQ199" s="241"/>
      <c r="AR199" s="241"/>
      <c r="AS199" s="241"/>
      <c r="AT199" s="241"/>
      <c r="AU199" s="241"/>
      <c r="AV199" s="241"/>
      <c r="AW199" s="241"/>
    </row>
    <row r="200" spans="1:49">
      <c r="A200" s="241"/>
      <c r="B200" s="241"/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  <c r="AA200" s="241"/>
      <c r="AB200" s="241"/>
      <c r="AC200" s="241"/>
      <c r="AD200" s="241"/>
      <c r="AE200" s="241"/>
      <c r="AF200" s="241"/>
      <c r="AG200" s="241"/>
      <c r="AH200" s="241"/>
      <c r="AI200" s="241"/>
      <c r="AJ200" s="241"/>
      <c r="AK200" s="241"/>
      <c r="AL200" s="241"/>
      <c r="AM200" s="241"/>
      <c r="AN200" s="241"/>
      <c r="AO200" s="241"/>
      <c r="AP200" s="241"/>
      <c r="AQ200" s="241"/>
      <c r="AR200" s="241"/>
      <c r="AS200" s="241"/>
      <c r="AT200" s="241"/>
      <c r="AU200" s="241"/>
      <c r="AV200" s="241"/>
      <c r="AW200" s="241"/>
    </row>
    <row r="201" spans="1:49">
      <c r="A201" s="241"/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241"/>
      <c r="Z201" s="241"/>
      <c r="AA201" s="241"/>
      <c r="AB201" s="241"/>
      <c r="AC201" s="241"/>
      <c r="AD201" s="241"/>
      <c r="AE201" s="241"/>
      <c r="AF201" s="241"/>
      <c r="AG201" s="241"/>
      <c r="AH201" s="241"/>
      <c r="AI201" s="241"/>
      <c r="AJ201" s="241"/>
      <c r="AK201" s="241"/>
      <c r="AL201" s="241"/>
      <c r="AM201" s="241"/>
      <c r="AN201" s="241"/>
      <c r="AO201" s="241"/>
      <c r="AP201" s="241"/>
      <c r="AQ201" s="241"/>
      <c r="AR201" s="241"/>
      <c r="AS201" s="241"/>
      <c r="AT201" s="241"/>
      <c r="AU201" s="241"/>
      <c r="AV201" s="241"/>
      <c r="AW201" s="241"/>
    </row>
    <row r="202" spans="1:49">
      <c r="A202" s="241"/>
      <c r="B202" s="241"/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241"/>
      <c r="Z202" s="241"/>
      <c r="AA202" s="241"/>
      <c r="AB202" s="241"/>
      <c r="AC202" s="241"/>
      <c r="AD202" s="241"/>
      <c r="AE202" s="241"/>
      <c r="AF202" s="241"/>
      <c r="AG202" s="241"/>
      <c r="AH202" s="241"/>
      <c r="AI202" s="241"/>
      <c r="AJ202" s="241"/>
      <c r="AK202" s="241"/>
      <c r="AL202" s="241"/>
      <c r="AM202" s="241"/>
      <c r="AN202" s="241"/>
      <c r="AO202" s="241"/>
      <c r="AP202" s="241"/>
      <c r="AQ202" s="241"/>
      <c r="AR202" s="241"/>
      <c r="AS202" s="241"/>
      <c r="AT202" s="241"/>
      <c r="AU202" s="241"/>
      <c r="AV202" s="241"/>
      <c r="AW202" s="241"/>
    </row>
    <row r="203" spans="1:49">
      <c r="A203" s="241"/>
      <c r="B203" s="241"/>
      <c r="C203" s="241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  <c r="AA203" s="241"/>
      <c r="AB203" s="241"/>
      <c r="AC203" s="241"/>
      <c r="AD203" s="241"/>
      <c r="AE203" s="241"/>
      <c r="AF203" s="241"/>
      <c r="AG203" s="241"/>
      <c r="AH203" s="241"/>
      <c r="AI203" s="241"/>
      <c r="AJ203" s="241"/>
      <c r="AK203" s="241"/>
      <c r="AL203" s="241"/>
      <c r="AM203" s="241"/>
      <c r="AN203" s="241"/>
      <c r="AO203" s="241"/>
      <c r="AP203" s="241"/>
      <c r="AQ203" s="241"/>
      <c r="AR203" s="241"/>
      <c r="AS203" s="241"/>
      <c r="AT203" s="241"/>
      <c r="AU203" s="241"/>
      <c r="AV203" s="241"/>
      <c r="AW203" s="241"/>
    </row>
  </sheetData>
  <mergeCells count="6">
    <mergeCell ref="C6:C7"/>
    <mergeCell ref="A4:E4"/>
    <mergeCell ref="E6:F6"/>
    <mergeCell ref="B6:B7"/>
    <mergeCell ref="D6:D7"/>
    <mergeCell ref="A6:A7"/>
  </mergeCells>
  <phoneticPr fontId="0" type="noConversion"/>
  <pageMargins left="0.78740157480314965" right="0.18" top="0.24" bottom="0.19685039370078741" header="0.2" footer="0.19685039370078741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37"/>
  <sheetViews>
    <sheetView view="pageBreakPreview" topLeftCell="A23" zoomScale="75" zoomScaleNormal="75" zoomScaleSheetLayoutView="75" workbookViewId="0">
      <selection activeCell="A32" sqref="A32:IV37"/>
    </sheetView>
  </sheetViews>
  <sheetFormatPr defaultRowHeight="12.75"/>
  <cols>
    <col min="1" max="1" width="10.42578125" customWidth="1"/>
    <col min="2" max="2" width="69.42578125" customWidth="1"/>
    <col min="3" max="3" width="21.42578125" customWidth="1"/>
    <col min="4" max="4" width="23.140625" customWidth="1"/>
    <col min="5" max="5" width="21.7109375" customWidth="1"/>
    <col min="6" max="6" width="22.85546875" customWidth="1"/>
    <col min="7" max="7" width="0.42578125" hidden="1" customWidth="1"/>
    <col min="8" max="8" width="30.42578125" customWidth="1"/>
    <col min="9" max="9" width="14.42578125" bestFit="1" customWidth="1"/>
    <col min="10" max="10" width="15" customWidth="1"/>
  </cols>
  <sheetData>
    <row r="1" spans="1:10" ht="18.75">
      <c r="A1" s="9"/>
      <c r="B1" s="29"/>
      <c r="C1" s="29"/>
      <c r="E1" s="29" t="s">
        <v>538</v>
      </c>
    </row>
    <row r="2" spans="1:10" ht="18.75">
      <c r="B2" s="40"/>
      <c r="C2" s="40"/>
      <c r="E2" s="29" t="s">
        <v>576</v>
      </c>
    </row>
    <row r="3" spans="1:10" ht="18.75">
      <c r="A3" s="9"/>
      <c r="B3" s="29"/>
      <c r="C3" s="29"/>
      <c r="E3" s="29" t="s">
        <v>66</v>
      </c>
      <c r="F3" s="29"/>
      <c r="G3" s="29"/>
      <c r="H3" s="29"/>
    </row>
    <row r="4" spans="1:10" ht="16.5">
      <c r="A4" s="9"/>
      <c r="B4" s="17"/>
      <c r="C4" s="17"/>
      <c r="D4" s="9"/>
    </row>
    <row r="5" spans="1:10" ht="22.5">
      <c r="A5" s="796" t="s">
        <v>79</v>
      </c>
      <c r="B5" s="796"/>
      <c r="C5" s="796"/>
      <c r="D5" s="796"/>
      <c r="E5" s="796"/>
      <c r="F5" s="796"/>
      <c r="G5" s="796"/>
    </row>
    <row r="6" spans="1:10" ht="18.75">
      <c r="A6" s="18"/>
      <c r="B6" s="18"/>
      <c r="C6" s="18"/>
      <c r="F6" s="94" t="s">
        <v>531</v>
      </c>
    </row>
    <row r="7" spans="1:10" ht="21.75" customHeight="1">
      <c r="A7" s="797" t="s">
        <v>903</v>
      </c>
      <c r="B7" s="797" t="s">
        <v>379</v>
      </c>
      <c r="C7" s="801" t="s">
        <v>392</v>
      </c>
      <c r="D7" s="799" t="s">
        <v>1</v>
      </c>
      <c r="E7" s="794" t="s">
        <v>2</v>
      </c>
      <c r="F7" s="795"/>
      <c r="H7" s="338"/>
    </row>
    <row r="8" spans="1:10" ht="37.5" customHeight="1">
      <c r="A8" s="798"/>
      <c r="B8" s="798"/>
      <c r="C8" s="802"/>
      <c r="D8" s="800"/>
      <c r="E8" s="114" t="s">
        <v>392</v>
      </c>
      <c r="F8" s="115" t="s">
        <v>502</v>
      </c>
      <c r="H8" s="334"/>
    </row>
    <row r="9" spans="1:10" ht="23.25">
      <c r="A9" s="93">
        <v>1</v>
      </c>
      <c r="B9" s="93">
        <v>2</v>
      </c>
      <c r="C9" s="93">
        <v>3</v>
      </c>
      <c r="D9" s="93">
        <v>4</v>
      </c>
      <c r="E9" s="113">
        <v>5</v>
      </c>
      <c r="F9" s="113">
        <v>6</v>
      </c>
      <c r="H9" s="335"/>
    </row>
    <row r="10" spans="1:10" ht="22.5">
      <c r="A10" s="95">
        <v>200000</v>
      </c>
      <c r="B10" s="96" t="s">
        <v>577</v>
      </c>
      <c r="C10" s="137">
        <f>C14+C11</f>
        <v>0</v>
      </c>
      <c r="D10" s="137">
        <f>D14+D11</f>
        <v>-27835705</v>
      </c>
      <c r="E10" s="137">
        <f>E14+E11</f>
        <v>27835705</v>
      </c>
      <c r="F10" s="137">
        <f>F14+F11</f>
        <v>27835705</v>
      </c>
      <c r="H10" s="334"/>
    </row>
    <row r="11" spans="1:10" ht="39">
      <c r="A11" s="97">
        <v>206000</v>
      </c>
      <c r="B11" s="98" t="s">
        <v>835</v>
      </c>
      <c r="C11" s="339">
        <f>SUM(C12:C13)</f>
        <v>0</v>
      </c>
      <c r="D11" s="339">
        <f>SUM(D12:D13)</f>
        <v>0</v>
      </c>
      <c r="E11" s="339">
        <f>SUM(E12:E13)</f>
        <v>0</v>
      </c>
      <c r="F11" s="339">
        <f>SUM(F12:F13)</f>
        <v>0</v>
      </c>
      <c r="H11" s="334"/>
    </row>
    <row r="12" spans="1:10" ht="22.5">
      <c r="A12" s="99">
        <v>206110</v>
      </c>
      <c r="B12" s="100" t="s">
        <v>26</v>
      </c>
      <c r="C12" s="85">
        <f>D12+E12</f>
        <v>170000000</v>
      </c>
      <c r="D12" s="85">
        <v>150000000</v>
      </c>
      <c r="E12" s="85">
        <v>20000000</v>
      </c>
      <c r="F12" s="85"/>
      <c r="H12" s="337"/>
    </row>
    <row r="13" spans="1:10" ht="18.75">
      <c r="A13" s="99">
        <v>206210</v>
      </c>
      <c r="B13" s="100" t="s">
        <v>970</v>
      </c>
      <c r="C13" s="85">
        <f>D13+E13</f>
        <v>-170000000</v>
      </c>
      <c r="D13" s="85">
        <v>-150000000</v>
      </c>
      <c r="E13" s="85">
        <v>-20000000</v>
      </c>
      <c r="F13" s="85"/>
      <c r="H13" s="336"/>
    </row>
    <row r="14" spans="1:10" ht="24.6" customHeight="1">
      <c r="A14" s="97">
        <v>208000</v>
      </c>
      <c r="B14" s="98" t="s">
        <v>954</v>
      </c>
      <c r="C14" s="137">
        <f>C15-C16+C17</f>
        <v>0</v>
      </c>
      <c r="D14" s="339">
        <f>+D15-D16+D17</f>
        <v>-27835705</v>
      </c>
      <c r="E14" s="339">
        <f>+E15-E16+E17</f>
        <v>27835705</v>
      </c>
      <c r="F14" s="339">
        <f>+F15-F16+F17</f>
        <v>27835705</v>
      </c>
    </row>
    <row r="15" spans="1:10" ht="18.75" hidden="1">
      <c r="A15" s="99">
        <v>208100</v>
      </c>
      <c r="B15" s="100" t="s">
        <v>481</v>
      </c>
      <c r="C15" s="85">
        <f>D15+E15</f>
        <v>0</v>
      </c>
      <c r="D15" s="85"/>
      <c r="E15" s="85"/>
      <c r="F15" s="85"/>
      <c r="H15" s="119"/>
      <c r="I15" s="119"/>
      <c r="J15" s="119"/>
    </row>
    <row r="16" spans="1:10" ht="18.75" hidden="1">
      <c r="A16" s="99">
        <v>208200</v>
      </c>
      <c r="B16" s="100" t="s">
        <v>482</v>
      </c>
      <c r="C16" s="85">
        <f t="shared" ref="C16:C28" si="0">D16+E16</f>
        <v>0</v>
      </c>
      <c r="D16" s="85"/>
      <c r="E16" s="85"/>
      <c r="F16" s="85"/>
    </row>
    <row r="17" spans="1:15" ht="37.5">
      <c r="A17" s="99">
        <v>208400</v>
      </c>
      <c r="B17" s="100" t="s">
        <v>473</v>
      </c>
      <c r="C17" s="85">
        <f t="shared" si="0"/>
        <v>0</v>
      </c>
      <c r="D17" s="85">
        <v>-27835705</v>
      </c>
      <c r="E17" s="85">
        <v>27835705</v>
      </c>
      <c r="F17" s="85">
        <v>27835705</v>
      </c>
      <c r="H17" s="119"/>
    </row>
    <row r="18" spans="1:15" ht="18.75">
      <c r="A18" s="99"/>
      <c r="B18" s="101" t="s">
        <v>483</v>
      </c>
      <c r="C18" s="137">
        <f t="shared" si="0"/>
        <v>0</v>
      </c>
      <c r="D18" s="137">
        <f>D10</f>
        <v>-27835705</v>
      </c>
      <c r="E18" s="137">
        <f>E20</f>
        <v>27835705</v>
      </c>
      <c r="F18" s="137">
        <f>F20</f>
        <v>27835705</v>
      </c>
    </row>
    <row r="19" spans="1:15" ht="18.75" hidden="1">
      <c r="A19" s="102">
        <v>400000</v>
      </c>
      <c r="B19" s="96" t="s">
        <v>367</v>
      </c>
      <c r="C19" s="137">
        <f t="shared" si="0"/>
        <v>0</v>
      </c>
      <c r="D19" s="85"/>
      <c r="E19" s="85"/>
      <c r="F19" s="85"/>
    </row>
    <row r="20" spans="1:15" ht="18.75">
      <c r="A20" s="102">
        <v>600000</v>
      </c>
      <c r="B20" s="96" t="s">
        <v>368</v>
      </c>
      <c r="C20" s="137">
        <f>D20+E20</f>
        <v>0</v>
      </c>
      <c r="D20" s="137">
        <f>+D24</f>
        <v>-27835705</v>
      </c>
      <c r="E20" s="137">
        <f>+E24</f>
        <v>27835705</v>
      </c>
      <c r="F20" s="137">
        <f>+F24</f>
        <v>27835705</v>
      </c>
    </row>
    <row r="21" spans="1:15" ht="39">
      <c r="A21" s="97">
        <v>601000</v>
      </c>
      <c r="B21" s="98" t="s">
        <v>835</v>
      </c>
      <c r="C21" s="85">
        <f t="shared" si="0"/>
        <v>0</v>
      </c>
      <c r="D21" s="339">
        <f>D23+D22</f>
        <v>0</v>
      </c>
      <c r="E21" s="339">
        <f>E23+E22</f>
        <v>0</v>
      </c>
      <c r="F21" s="339">
        <f>F23+F22</f>
        <v>0</v>
      </c>
    </row>
    <row r="22" spans="1:15" ht="18.75">
      <c r="A22" s="99">
        <v>601110</v>
      </c>
      <c r="B22" s="100" t="s">
        <v>26</v>
      </c>
      <c r="C22" s="85">
        <f t="shared" si="0"/>
        <v>170000000</v>
      </c>
      <c r="D22" s="85">
        <f t="shared" ref="D22:F23" si="1">D12</f>
        <v>150000000</v>
      </c>
      <c r="E22" s="85">
        <f t="shared" si="1"/>
        <v>20000000</v>
      </c>
      <c r="F22" s="85">
        <f t="shared" si="1"/>
        <v>0</v>
      </c>
    </row>
    <row r="23" spans="1:15" ht="18.75">
      <c r="A23" s="99">
        <v>601210</v>
      </c>
      <c r="B23" s="100" t="s">
        <v>970</v>
      </c>
      <c r="C23" s="85">
        <f t="shared" si="0"/>
        <v>-170000000</v>
      </c>
      <c r="D23" s="85">
        <f t="shared" si="1"/>
        <v>-150000000</v>
      </c>
      <c r="E23" s="85">
        <f t="shared" si="1"/>
        <v>-20000000</v>
      </c>
      <c r="F23" s="85">
        <f t="shared" si="1"/>
        <v>0</v>
      </c>
    </row>
    <row r="24" spans="1:15" ht="19.5">
      <c r="A24" s="97">
        <v>602000</v>
      </c>
      <c r="B24" s="98" t="s">
        <v>821</v>
      </c>
      <c r="C24" s="137">
        <f t="shared" si="0"/>
        <v>0</v>
      </c>
      <c r="D24" s="339">
        <f>+D25-D26+D27</f>
        <v>-27835705</v>
      </c>
      <c r="E24" s="339">
        <f>+E25-E26+E27</f>
        <v>27835705</v>
      </c>
      <c r="F24" s="339">
        <f>+F25-F26+F27</f>
        <v>27835705</v>
      </c>
    </row>
    <row r="25" spans="1:15" ht="18.75" hidden="1">
      <c r="A25" s="99">
        <v>602100</v>
      </c>
      <c r="B25" s="100" t="s">
        <v>481</v>
      </c>
      <c r="C25" s="85">
        <f t="shared" si="0"/>
        <v>0</v>
      </c>
      <c r="D25" s="85">
        <f t="shared" ref="D25:F26" si="2">+D15</f>
        <v>0</v>
      </c>
      <c r="E25" s="85">
        <f t="shared" si="2"/>
        <v>0</v>
      </c>
      <c r="F25" s="85">
        <f t="shared" si="2"/>
        <v>0</v>
      </c>
    </row>
    <row r="26" spans="1:15" ht="18.75" hidden="1">
      <c r="A26" s="99">
        <v>602200</v>
      </c>
      <c r="B26" s="100" t="s">
        <v>482</v>
      </c>
      <c r="C26" s="85">
        <f t="shared" si="0"/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</row>
    <row r="27" spans="1:15" ht="37.5" customHeight="1">
      <c r="A27" s="99">
        <v>602400</v>
      </c>
      <c r="B27" s="100" t="s">
        <v>473</v>
      </c>
      <c r="C27" s="85">
        <f t="shared" si="0"/>
        <v>0</v>
      </c>
      <c r="D27" s="85">
        <f>D17</f>
        <v>-27835705</v>
      </c>
      <c r="E27" s="85">
        <f>E17</f>
        <v>27835705</v>
      </c>
      <c r="F27" s="85">
        <f>F17</f>
        <v>27835705</v>
      </c>
    </row>
    <row r="28" spans="1:15" ht="18.75">
      <c r="A28" s="99"/>
      <c r="B28" s="96" t="s">
        <v>369</v>
      </c>
      <c r="C28" s="137">
        <f t="shared" si="0"/>
        <v>0</v>
      </c>
      <c r="D28" s="137">
        <f>+D20</f>
        <v>-27835705</v>
      </c>
      <c r="E28" s="137">
        <f>+E20</f>
        <v>27835705</v>
      </c>
      <c r="F28" s="137">
        <f>+F20</f>
        <v>27835705</v>
      </c>
    </row>
    <row r="29" spans="1:15" ht="16.5">
      <c r="A29" s="103"/>
      <c r="B29" s="104"/>
      <c r="D29" s="15"/>
      <c r="E29" s="15"/>
      <c r="F29" s="15"/>
      <c r="G29" s="15"/>
    </row>
    <row r="30" spans="1:15" ht="21.95" customHeight="1">
      <c r="A30" s="91" t="s">
        <v>913</v>
      </c>
      <c r="B30" s="291" t="s">
        <v>987</v>
      </c>
      <c r="C30" s="291"/>
      <c r="D30" s="295"/>
      <c r="E30" s="296"/>
      <c r="F30" s="291" t="s">
        <v>988</v>
      </c>
      <c r="G30" s="31"/>
      <c r="H30" s="53"/>
      <c r="I30" s="14"/>
      <c r="J30" s="14"/>
      <c r="K30" s="12"/>
      <c r="L30" s="14"/>
      <c r="M30" s="52"/>
      <c r="N30" s="8"/>
      <c r="O30" s="8"/>
    </row>
    <row r="32" spans="1:15" s="692" customFormat="1">
      <c r="C32" s="693" t="b">
        <f>C28=C18</f>
        <v>1</v>
      </c>
      <c r="D32" s="693" t="b">
        <f>D28=D18</f>
        <v>1</v>
      </c>
      <c r="E32" s="693" t="b">
        <f>E28=E18</f>
        <v>1</v>
      </c>
      <c r="F32" s="693" t="b">
        <f>F28=F18</f>
        <v>1</v>
      </c>
    </row>
    <row r="33" spans="3:6" s="692" customFormat="1">
      <c r="C33" s="693" t="b">
        <f>C20=C10</f>
        <v>1</v>
      </c>
      <c r="D33" s="693" t="b">
        <f>D20=D10</f>
        <v>1</v>
      </c>
      <c r="E33" s="693" t="b">
        <f>E20=E10</f>
        <v>1</v>
      </c>
      <c r="F33" s="693" t="b">
        <f>F20=F10</f>
        <v>1</v>
      </c>
    </row>
    <row r="34" spans="3:6" s="692" customFormat="1"/>
    <row r="35" spans="3:6" s="692" customFormat="1"/>
    <row r="36" spans="3:6" s="692" customFormat="1"/>
    <row r="37" spans="3:6" s="692" customFormat="1"/>
  </sheetData>
  <mergeCells count="6">
    <mergeCell ref="E7:F7"/>
    <mergeCell ref="A5:G5"/>
    <mergeCell ref="A7:A8"/>
    <mergeCell ref="B7:B8"/>
    <mergeCell ref="D7:D8"/>
    <mergeCell ref="C7:C8"/>
  </mergeCells>
  <phoneticPr fontId="0" type="noConversion"/>
  <pageMargins left="0.78740157480314965" right="0.78740157480314965" top="0.19" bottom="0.16" header="0.17" footer="0.15748031496062992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U376"/>
  <sheetViews>
    <sheetView showZeros="0" view="pageBreakPreview" zoomScale="50" zoomScaleNormal="75" zoomScaleSheetLayoutView="68" workbookViewId="0">
      <pane xSplit="6" ySplit="12" topLeftCell="J13" activePane="bottomRight" state="frozen"/>
      <selection pane="topRight" activeCell="D1" sqref="D1"/>
      <selection pane="bottomLeft" activeCell="A13" sqref="A13"/>
      <selection pane="bottomRight" activeCell="T377" sqref="T377"/>
    </sheetView>
  </sheetViews>
  <sheetFormatPr defaultRowHeight="12.75"/>
  <cols>
    <col min="1" max="1" width="14.42578125" style="36" hidden="1" customWidth="1"/>
    <col min="2" max="2" width="14.42578125" style="543" customWidth="1"/>
    <col min="3" max="3" width="12.28515625" style="543" customWidth="1"/>
    <col min="4" max="4" width="9.5703125" style="543" customWidth="1"/>
    <col min="5" max="5" width="34.5703125" style="36" customWidth="1"/>
    <col min="6" max="6" width="16.85546875" style="36" customWidth="1"/>
    <col min="7" max="7" width="18.85546875" style="36" customWidth="1"/>
    <col min="8" max="8" width="14.5703125" style="36" customWidth="1"/>
    <col min="9" max="9" width="15.140625" style="36" customWidth="1"/>
    <col min="10" max="10" width="13.140625" style="36" customWidth="1"/>
    <col min="11" max="11" width="14.85546875" style="36" customWidth="1"/>
    <col min="12" max="12" width="15.5703125" style="36" customWidth="1"/>
    <col min="13" max="13" width="15.28515625" style="36" customWidth="1"/>
    <col min="14" max="14" width="14.5703125" style="36" customWidth="1"/>
    <col min="15" max="16" width="13.85546875" style="36" customWidth="1"/>
    <col min="17" max="17" width="18.5703125" style="147" customWidth="1"/>
    <col min="18" max="18" width="18.85546875" style="36" customWidth="1"/>
    <col min="19" max="19" width="18.42578125" style="699" customWidth="1"/>
    <col min="20" max="20" width="18.42578125" style="701" customWidth="1"/>
    <col min="21" max="21" width="25.85546875" style="701" customWidth="1"/>
    <col min="22" max="16384" width="9.140625" style="154"/>
  </cols>
  <sheetData>
    <row r="1" spans="1:21" ht="23.25" customHeight="1">
      <c r="A1" s="30"/>
      <c r="B1" s="537"/>
      <c r="C1" s="537"/>
      <c r="D1" s="537"/>
      <c r="E1" s="30"/>
      <c r="F1" s="30"/>
      <c r="G1" s="30"/>
      <c r="H1" s="30"/>
      <c r="I1" s="30"/>
      <c r="J1" s="30"/>
      <c r="K1" s="30"/>
      <c r="L1" s="30"/>
      <c r="N1" s="35"/>
      <c r="O1" s="813" t="s">
        <v>539</v>
      </c>
      <c r="P1" s="813"/>
      <c r="Q1" s="814"/>
      <c r="R1" s="813"/>
      <c r="S1" s="699">
        <v>1</v>
      </c>
    </row>
    <row r="2" spans="1:21" ht="16.5" customHeight="1">
      <c r="A2" s="30"/>
      <c r="B2" s="537"/>
      <c r="C2" s="537"/>
      <c r="D2" s="537"/>
      <c r="E2" s="30"/>
      <c r="F2" s="30"/>
      <c r="G2" s="30"/>
      <c r="H2" s="30"/>
      <c r="I2" s="30"/>
      <c r="J2" s="30" t="s">
        <v>575</v>
      </c>
      <c r="K2" s="30"/>
      <c r="L2" s="35"/>
      <c r="M2" s="35"/>
      <c r="N2" s="35"/>
      <c r="O2" s="813" t="s">
        <v>576</v>
      </c>
      <c r="P2" s="813"/>
      <c r="Q2" s="814"/>
      <c r="R2" s="813"/>
      <c r="S2" s="699">
        <v>1</v>
      </c>
    </row>
    <row r="3" spans="1:21" ht="17.25" customHeight="1">
      <c r="A3" s="30"/>
      <c r="B3" s="537"/>
      <c r="C3" s="537"/>
      <c r="D3" s="537"/>
      <c r="E3" s="30"/>
      <c r="F3" s="30"/>
      <c r="G3" s="30"/>
      <c r="H3" s="30"/>
      <c r="I3" s="30"/>
      <c r="J3" s="30"/>
      <c r="K3" s="30"/>
      <c r="L3" s="35"/>
      <c r="M3" s="74"/>
      <c r="N3" s="74"/>
      <c r="O3" s="813" t="s">
        <v>66</v>
      </c>
      <c r="P3" s="813"/>
      <c r="Q3" s="814"/>
      <c r="R3" s="813"/>
      <c r="S3" s="699">
        <v>1</v>
      </c>
    </row>
    <row r="4" spans="1:21" ht="24.75" customHeight="1">
      <c r="B4" s="820" t="s">
        <v>77</v>
      </c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699">
        <v>1</v>
      </c>
    </row>
    <row r="5" spans="1:21" ht="14.25" customHeight="1">
      <c r="A5" s="359"/>
      <c r="B5" s="538"/>
      <c r="C5" s="538"/>
      <c r="D5" s="538"/>
      <c r="E5" s="359"/>
      <c r="F5" s="359"/>
      <c r="G5" s="359"/>
      <c r="H5" s="359"/>
      <c r="I5" s="359"/>
      <c r="J5" s="359"/>
      <c r="K5" s="359"/>
      <c r="L5" s="359"/>
      <c r="M5" s="154"/>
      <c r="N5" s="154"/>
      <c r="O5" s="359"/>
      <c r="P5" s="154"/>
      <c r="Q5" s="36"/>
      <c r="R5" s="360" t="s">
        <v>531</v>
      </c>
      <c r="S5" s="703">
        <v>1</v>
      </c>
    </row>
    <row r="6" spans="1:21" ht="25.5" customHeight="1">
      <c r="A6" s="817"/>
      <c r="B6" s="803" t="s">
        <v>75</v>
      </c>
      <c r="C6" s="803" t="s">
        <v>397</v>
      </c>
      <c r="D6" s="803" t="s">
        <v>76</v>
      </c>
      <c r="E6" s="806" t="s">
        <v>398</v>
      </c>
      <c r="F6" s="809" t="s">
        <v>1</v>
      </c>
      <c r="G6" s="809"/>
      <c r="H6" s="809"/>
      <c r="I6" s="809"/>
      <c r="J6" s="809"/>
      <c r="K6" s="809" t="s">
        <v>2</v>
      </c>
      <c r="L6" s="809"/>
      <c r="M6" s="809"/>
      <c r="N6" s="809"/>
      <c r="O6" s="809"/>
      <c r="P6" s="809"/>
      <c r="Q6" s="810"/>
      <c r="R6" s="815" t="s">
        <v>393</v>
      </c>
      <c r="S6" s="704">
        <v>1</v>
      </c>
    </row>
    <row r="7" spans="1:21" ht="16.5">
      <c r="A7" s="817"/>
      <c r="B7" s="804"/>
      <c r="C7" s="804"/>
      <c r="D7" s="804"/>
      <c r="E7" s="807"/>
      <c r="F7" s="816" t="s">
        <v>392</v>
      </c>
      <c r="G7" s="819" t="s">
        <v>558</v>
      </c>
      <c r="H7" s="818" t="s">
        <v>391</v>
      </c>
      <c r="I7" s="818"/>
      <c r="J7" s="819" t="s">
        <v>559</v>
      </c>
      <c r="K7" s="816" t="s">
        <v>392</v>
      </c>
      <c r="L7" s="819" t="s">
        <v>558</v>
      </c>
      <c r="M7" s="818" t="s">
        <v>391</v>
      </c>
      <c r="N7" s="818"/>
      <c r="O7" s="819" t="s">
        <v>559</v>
      </c>
      <c r="P7" s="356" t="s">
        <v>933</v>
      </c>
      <c r="Q7" s="583"/>
      <c r="R7" s="815"/>
      <c r="S7" s="704">
        <v>1</v>
      </c>
    </row>
    <row r="8" spans="1:21" ht="17.25" customHeight="1">
      <c r="A8" s="817"/>
      <c r="B8" s="804"/>
      <c r="C8" s="804"/>
      <c r="D8" s="804"/>
      <c r="E8" s="807"/>
      <c r="F8" s="816"/>
      <c r="G8" s="819"/>
      <c r="H8" s="818"/>
      <c r="I8" s="818"/>
      <c r="J8" s="819"/>
      <c r="K8" s="816"/>
      <c r="L8" s="819"/>
      <c r="M8" s="818"/>
      <c r="N8" s="818"/>
      <c r="O8" s="819"/>
      <c r="P8" s="816" t="s">
        <v>934</v>
      </c>
      <c r="Q8" s="584" t="s">
        <v>933</v>
      </c>
      <c r="R8" s="815"/>
      <c r="S8" s="704">
        <v>1</v>
      </c>
    </row>
    <row r="9" spans="1:21" ht="21" customHeight="1">
      <c r="A9" s="817"/>
      <c r="B9" s="804"/>
      <c r="C9" s="804"/>
      <c r="D9" s="804"/>
      <c r="E9" s="807"/>
      <c r="F9" s="816"/>
      <c r="G9" s="819"/>
      <c r="H9" s="816" t="s">
        <v>808</v>
      </c>
      <c r="I9" s="816" t="s">
        <v>71</v>
      </c>
      <c r="J9" s="819"/>
      <c r="K9" s="816"/>
      <c r="L9" s="819"/>
      <c r="M9" s="816" t="s">
        <v>808</v>
      </c>
      <c r="N9" s="816" t="s">
        <v>71</v>
      </c>
      <c r="O9" s="819"/>
      <c r="P9" s="816"/>
      <c r="Q9" s="811" t="s">
        <v>935</v>
      </c>
      <c r="R9" s="815"/>
      <c r="S9" s="704">
        <v>1</v>
      </c>
    </row>
    <row r="10" spans="1:21" ht="25.5" customHeight="1">
      <c r="A10" s="817"/>
      <c r="B10" s="804"/>
      <c r="C10" s="804"/>
      <c r="D10" s="804"/>
      <c r="E10" s="807"/>
      <c r="F10" s="816"/>
      <c r="G10" s="819"/>
      <c r="H10" s="816"/>
      <c r="I10" s="816"/>
      <c r="J10" s="819"/>
      <c r="K10" s="816"/>
      <c r="L10" s="819"/>
      <c r="M10" s="816"/>
      <c r="N10" s="816"/>
      <c r="O10" s="819"/>
      <c r="P10" s="816"/>
      <c r="Q10" s="811"/>
      <c r="R10" s="815"/>
      <c r="S10" s="704">
        <v>1</v>
      </c>
    </row>
    <row r="11" spans="1:21" ht="90.95" customHeight="1">
      <c r="A11" s="75" t="s">
        <v>961</v>
      </c>
      <c r="B11" s="805"/>
      <c r="C11" s="805"/>
      <c r="D11" s="805"/>
      <c r="E11" s="808"/>
      <c r="F11" s="816"/>
      <c r="G11" s="819"/>
      <c r="H11" s="816"/>
      <c r="I11" s="816"/>
      <c r="J11" s="819"/>
      <c r="K11" s="816"/>
      <c r="L11" s="819"/>
      <c r="M11" s="816"/>
      <c r="N11" s="816"/>
      <c r="O11" s="819"/>
      <c r="P11" s="816"/>
      <c r="Q11" s="812"/>
      <c r="R11" s="815"/>
      <c r="S11" s="704">
        <v>1</v>
      </c>
    </row>
    <row r="12" spans="1:21" ht="15">
      <c r="A12" s="83"/>
      <c r="B12" s="539" t="s">
        <v>649</v>
      </c>
      <c r="C12" s="539" t="s">
        <v>650</v>
      </c>
      <c r="D12" s="539" t="s">
        <v>651</v>
      </c>
      <c r="E12" s="83">
        <v>4</v>
      </c>
      <c r="F12" s="83">
        <v>5</v>
      </c>
      <c r="G12" s="83">
        <v>6</v>
      </c>
      <c r="H12" s="83">
        <v>7</v>
      </c>
      <c r="I12" s="83">
        <v>8</v>
      </c>
      <c r="J12" s="83">
        <v>9</v>
      </c>
      <c r="K12" s="83">
        <v>10</v>
      </c>
      <c r="L12" s="83">
        <v>11</v>
      </c>
      <c r="M12" s="83">
        <v>12</v>
      </c>
      <c r="N12" s="83">
        <v>13</v>
      </c>
      <c r="O12" s="83">
        <v>14</v>
      </c>
      <c r="P12" s="83">
        <v>15</v>
      </c>
      <c r="Q12" s="585">
        <v>16</v>
      </c>
      <c r="R12" s="83">
        <v>17</v>
      </c>
      <c r="S12" s="705">
        <v>1</v>
      </c>
    </row>
    <row r="13" spans="1:21" s="554" customFormat="1" ht="15.75">
      <c r="A13" s="550" t="s">
        <v>4</v>
      </c>
      <c r="B13" s="551" t="s">
        <v>115</v>
      </c>
      <c r="C13" s="551"/>
      <c r="D13" s="551"/>
      <c r="E13" s="552" t="s">
        <v>952</v>
      </c>
      <c r="F13" s="668">
        <f t="shared" ref="F13:R13" si="0">SUM(F15:F25)-F19</f>
        <v>17351900</v>
      </c>
      <c r="G13" s="668">
        <f t="shared" si="0"/>
        <v>17351900</v>
      </c>
      <c r="H13" s="668">
        <f t="shared" si="0"/>
        <v>7718100</v>
      </c>
      <c r="I13" s="668">
        <f t="shared" si="0"/>
        <v>717000</v>
      </c>
      <c r="J13" s="668">
        <f t="shared" si="0"/>
        <v>0</v>
      </c>
      <c r="K13" s="668">
        <f t="shared" si="0"/>
        <v>2542500</v>
      </c>
      <c r="L13" s="668">
        <f t="shared" si="0"/>
        <v>300000</v>
      </c>
      <c r="M13" s="668">
        <f t="shared" si="0"/>
        <v>0</v>
      </c>
      <c r="N13" s="668">
        <f t="shared" si="0"/>
        <v>0</v>
      </c>
      <c r="O13" s="668">
        <f t="shared" si="0"/>
        <v>2242500</v>
      </c>
      <c r="P13" s="668">
        <f t="shared" si="0"/>
        <v>1442500</v>
      </c>
      <c r="Q13" s="668">
        <f t="shared" si="0"/>
        <v>1442500</v>
      </c>
      <c r="R13" s="668">
        <f t="shared" si="0"/>
        <v>19894400</v>
      </c>
      <c r="S13" s="706">
        <f>+F13+K13</f>
        <v>19894400</v>
      </c>
      <c r="T13" s="707">
        <f>P13-Q13</f>
        <v>0</v>
      </c>
      <c r="U13" s="708">
        <f>O13-P13</f>
        <v>800000</v>
      </c>
    </row>
    <row r="14" spans="1:21" s="554" customFormat="1" ht="15.75">
      <c r="A14" s="550"/>
      <c r="B14" s="551" t="s">
        <v>116</v>
      </c>
      <c r="C14" s="551"/>
      <c r="D14" s="551"/>
      <c r="E14" s="552" t="s">
        <v>952</v>
      </c>
      <c r="F14" s="668">
        <f t="shared" ref="F14:R14" si="1">F15+F16+F19+F23+F22</f>
        <v>17351900</v>
      </c>
      <c r="G14" s="668">
        <f t="shared" si="1"/>
        <v>17351900</v>
      </c>
      <c r="H14" s="668">
        <f t="shared" si="1"/>
        <v>7718100</v>
      </c>
      <c r="I14" s="668">
        <f t="shared" si="1"/>
        <v>717000</v>
      </c>
      <c r="J14" s="668">
        <f t="shared" si="1"/>
        <v>0</v>
      </c>
      <c r="K14" s="668">
        <f t="shared" si="1"/>
        <v>2542500</v>
      </c>
      <c r="L14" s="668">
        <f t="shared" si="1"/>
        <v>300000</v>
      </c>
      <c r="M14" s="668">
        <f t="shared" si="1"/>
        <v>0</v>
      </c>
      <c r="N14" s="668">
        <f t="shared" si="1"/>
        <v>0</v>
      </c>
      <c r="O14" s="668">
        <f t="shared" si="1"/>
        <v>2242500</v>
      </c>
      <c r="P14" s="668">
        <f t="shared" si="1"/>
        <v>1442500</v>
      </c>
      <c r="Q14" s="668">
        <f t="shared" si="1"/>
        <v>1442500</v>
      </c>
      <c r="R14" s="668">
        <f t="shared" si="1"/>
        <v>19894400</v>
      </c>
      <c r="S14" s="706">
        <f t="shared" ref="S14:S77" si="2">+F14+K14</f>
        <v>19894400</v>
      </c>
      <c r="T14" s="707"/>
      <c r="U14" s="708"/>
    </row>
    <row r="15" spans="1:21" ht="126">
      <c r="A15" s="56" t="s">
        <v>113</v>
      </c>
      <c r="B15" s="62" t="s">
        <v>80</v>
      </c>
      <c r="C15" s="62" t="s">
        <v>81</v>
      </c>
      <c r="D15" s="62" t="s">
        <v>82</v>
      </c>
      <c r="E15" s="58" t="s">
        <v>797</v>
      </c>
      <c r="F15" s="669">
        <f>G15+J15</f>
        <v>13197900</v>
      </c>
      <c r="G15" s="669">
        <v>13197900</v>
      </c>
      <c r="H15" s="669">
        <v>7718100</v>
      </c>
      <c r="I15" s="669">
        <v>717000</v>
      </c>
      <c r="J15" s="669"/>
      <c r="K15" s="669">
        <f t="shared" ref="K15:K25" si="3">+L15+O15</f>
        <v>732500</v>
      </c>
      <c r="L15" s="669"/>
      <c r="M15" s="669"/>
      <c r="N15" s="669"/>
      <c r="O15" s="669">
        <v>732500</v>
      </c>
      <c r="P15" s="669">
        <v>732500</v>
      </c>
      <c r="Q15" s="669">
        <v>732500</v>
      </c>
      <c r="R15" s="669">
        <f>+K15+F15</f>
        <v>13930400</v>
      </c>
      <c r="S15" s="706">
        <f t="shared" si="2"/>
        <v>13930400</v>
      </c>
      <c r="T15" s="709">
        <f>P15-Q15</f>
        <v>0</v>
      </c>
      <c r="U15" s="710">
        <f>O15-P15</f>
        <v>0</v>
      </c>
    </row>
    <row r="16" spans="1:21" ht="31.5">
      <c r="A16" s="56" t="s">
        <v>690</v>
      </c>
      <c r="B16" s="62" t="s">
        <v>963</v>
      </c>
      <c r="C16" s="62" t="s">
        <v>83</v>
      </c>
      <c r="D16" s="62" t="s">
        <v>84</v>
      </c>
      <c r="E16" s="58" t="s">
        <v>421</v>
      </c>
      <c r="F16" s="669">
        <f t="shared" ref="F16:F32" si="4">G16+J16</f>
        <v>4120000</v>
      </c>
      <c r="G16" s="669">
        <v>4120000</v>
      </c>
      <c r="H16" s="669"/>
      <c r="I16" s="669"/>
      <c r="J16" s="669"/>
      <c r="K16" s="669">
        <f t="shared" si="3"/>
        <v>0</v>
      </c>
      <c r="L16" s="669"/>
      <c r="M16" s="669"/>
      <c r="N16" s="669"/>
      <c r="O16" s="669"/>
      <c r="P16" s="669"/>
      <c r="Q16" s="669"/>
      <c r="R16" s="669">
        <f t="shared" ref="R16:R187" si="5">+K16+F16</f>
        <v>4120000</v>
      </c>
      <c r="S16" s="706">
        <f t="shared" si="2"/>
        <v>4120000</v>
      </c>
      <c r="T16" s="709">
        <f>P16-Q16</f>
        <v>0</v>
      </c>
      <c r="U16" s="710">
        <f>O16-P16</f>
        <v>0</v>
      </c>
    </row>
    <row r="17" spans="1:21" s="36" customFormat="1" ht="15.75" hidden="1">
      <c r="A17" s="56"/>
      <c r="B17" s="56"/>
      <c r="C17" s="56"/>
      <c r="D17" s="56"/>
      <c r="E17" s="58"/>
      <c r="F17" s="78">
        <f t="shared" si="4"/>
        <v>0</v>
      </c>
      <c r="G17" s="78"/>
      <c r="H17" s="78"/>
      <c r="I17" s="78"/>
      <c r="J17" s="78"/>
      <c r="K17" s="78">
        <f t="shared" si="3"/>
        <v>0</v>
      </c>
      <c r="L17" s="78"/>
      <c r="M17" s="78"/>
      <c r="N17" s="78"/>
      <c r="O17" s="78"/>
      <c r="P17" s="78"/>
      <c r="Q17" s="78"/>
      <c r="R17" s="78">
        <f t="shared" si="5"/>
        <v>0</v>
      </c>
      <c r="S17" s="553">
        <f t="shared" si="2"/>
        <v>0</v>
      </c>
      <c r="T17" s="112">
        <f>Q17-P17</f>
        <v>0</v>
      </c>
    </row>
    <row r="18" spans="1:21" s="36" customFormat="1" ht="94.5" hidden="1">
      <c r="A18" s="56">
        <v>180409</v>
      </c>
      <c r="B18" s="56"/>
      <c r="C18" s="56"/>
      <c r="D18" s="56"/>
      <c r="E18" s="58" t="s">
        <v>41</v>
      </c>
      <c r="F18" s="78">
        <f t="shared" si="4"/>
        <v>0</v>
      </c>
      <c r="G18" s="78"/>
      <c r="H18" s="78"/>
      <c r="I18" s="78"/>
      <c r="J18" s="78"/>
      <c r="K18" s="78">
        <f t="shared" si="3"/>
        <v>0</v>
      </c>
      <c r="L18" s="78"/>
      <c r="M18" s="78"/>
      <c r="N18" s="78"/>
      <c r="O18" s="78"/>
      <c r="P18" s="78"/>
      <c r="Q18" s="78"/>
      <c r="R18" s="78">
        <f t="shared" si="5"/>
        <v>0</v>
      </c>
      <c r="S18" s="553">
        <f t="shared" si="2"/>
        <v>0</v>
      </c>
      <c r="T18" s="112">
        <f>Q18-P18</f>
        <v>0</v>
      </c>
    </row>
    <row r="19" spans="1:21" s="548" customFormat="1" ht="47.25" hidden="1">
      <c r="A19" s="544"/>
      <c r="B19" s="549" t="s">
        <v>87</v>
      </c>
      <c r="C19" s="549" t="s">
        <v>88</v>
      </c>
      <c r="D19" s="549"/>
      <c r="E19" s="545" t="s">
        <v>858</v>
      </c>
      <c r="F19" s="546">
        <f>F20</f>
        <v>0</v>
      </c>
      <c r="G19" s="546">
        <f t="shared" ref="G19:R19" si="6">G20</f>
        <v>0</v>
      </c>
      <c r="H19" s="546">
        <f t="shared" si="6"/>
        <v>0</v>
      </c>
      <c r="I19" s="546">
        <f t="shared" si="6"/>
        <v>0</v>
      </c>
      <c r="J19" s="546">
        <f t="shared" si="6"/>
        <v>0</v>
      </c>
      <c r="K19" s="546">
        <f t="shared" si="6"/>
        <v>0</v>
      </c>
      <c r="L19" s="546">
        <f t="shared" si="6"/>
        <v>0</v>
      </c>
      <c r="M19" s="546">
        <f t="shared" si="6"/>
        <v>0</v>
      </c>
      <c r="N19" s="546">
        <f t="shared" si="6"/>
        <v>0</v>
      </c>
      <c r="O19" s="546">
        <f t="shared" si="6"/>
        <v>0</v>
      </c>
      <c r="P19" s="546">
        <f t="shared" si="6"/>
        <v>0</v>
      </c>
      <c r="Q19" s="546">
        <f t="shared" si="6"/>
        <v>0</v>
      </c>
      <c r="R19" s="546">
        <f t="shared" si="6"/>
        <v>0</v>
      </c>
      <c r="S19" s="553">
        <f t="shared" si="2"/>
        <v>0</v>
      </c>
      <c r="T19" s="547"/>
    </row>
    <row r="20" spans="1:21" s="571" customFormat="1" ht="31.5" hidden="1">
      <c r="A20" s="567">
        <v>200200</v>
      </c>
      <c r="B20" s="568" t="s">
        <v>948</v>
      </c>
      <c r="C20" s="568" t="s">
        <v>85</v>
      </c>
      <c r="D20" s="568" t="s">
        <v>86</v>
      </c>
      <c r="E20" s="76" t="s">
        <v>574</v>
      </c>
      <c r="F20" s="79">
        <f t="shared" si="4"/>
        <v>0</v>
      </c>
      <c r="G20" s="79"/>
      <c r="H20" s="79"/>
      <c r="I20" s="79"/>
      <c r="J20" s="79"/>
      <c r="K20" s="79">
        <f t="shared" si="3"/>
        <v>0</v>
      </c>
      <c r="L20" s="79"/>
      <c r="M20" s="79"/>
      <c r="N20" s="79"/>
      <c r="O20" s="79"/>
      <c r="P20" s="79"/>
      <c r="Q20" s="79"/>
      <c r="R20" s="79">
        <f t="shared" si="5"/>
        <v>0</v>
      </c>
      <c r="S20" s="553">
        <f t="shared" si="2"/>
        <v>0</v>
      </c>
      <c r="T20" s="569">
        <f>P20-Q20</f>
        <v>0</v>
      </c>
      <c r="U20" s="570">
        <f>O20-P20</f>
        <v>0</v>
      </c>
    </row>
    <row r="21" spans="1:21" s="36" customFormat="1" ht="47.25" hidden="1">
      <c r="A21" s="56">
        <v>250203</v>
      </c>
      <c r="B21" s="56"/>
      <c r="C21" s="56"/>
      <c r="D21" s="56"/>
      <c r="E21" s="58" t="s">
        <v>28</v>
      </c>
      <c r="F21" s="78">
        <f t="shared" si="4"/>
        <v>0</v>
      </c>
      <c r="G21" s="78"/>
      <c r="H21" s="78"/>
      <c r="I21" s="78"/>
      <c r="J21" s="78"/>
      <c r="K21" s="78">
        <f t="shared" si="3"/>
        <v>0</v>
      </c>
      <c r="L21" s="78"/>
      <c r="M21" s="78"/>
      <c r="N21" s="78"/>
      <c r="O21" s="78"/>
      <c r="P21" s="78"/>
      <c r="Q21" s="78"/>
      <c r="R21" s="78">
        <f t="shared" si="5"/>
        <v>0</v>
      </c>
      <c r="S21" s="553">
        <f t="shared" si="2"/>
        <v>0</v>
      </c>
      <c r="T21" s="112">
        <f>Q21-P21</f>
        <v>0</v>
      </c>
    </row>
    <row r="22" spans="1:21" ht="15.75">
      <c r="A22" s="56">
        <v>250404</v>
      </c>
      <c r="B22" s="62" t="s">
        <v>965</v>
      </c>
      <c r="C22" s="62" t="s">
        <v>97</v>
      </c>
      <c r="D22" s="62" t="s">
        <v>98</v>
      </c>
      <c r="E22" s="58" t="s">
        <v>552</v>
      </c>
      <c r="F22" s="669">
        <f>G22+J22</f>
        <v>34000</v>
      </c>
      <c r="G22" s="669">
        <v>34000</v>
      </c>
      <c r="H22" s="669"/>
      <c r="I22" s="669"/>
      <c r="J22" s="669"/>
      <c r="K22" s="669">
        <f>+L22+O22</f>
        <v>0</v>
      </c>
      <c r="L22" s="669"/>
      <c r="M22" s="669"/>
      <c r="N22" s="669"/>
      <c r="O22" s="669"/>
      <c r="P22" s="669"/>
      <c r="Q22" s="669"/>
      <c r="R22" s="669">
        <f>+K22+F22</f>
        <v>34000</v>
      </c>
      <c r="S22" s="706">
        <f t="shared" si="2"/>
        <v>34000</v>
      </c>
      <c r="T22" s="709">
        <f>P22-Q22</f>
        <v>0</v>
      </c>
      <c r="U22" s="710">
        <f>O22-P22</f>
        <v>0</v>
      </c>
    </row>
    <row r="23" spans="1:21" ht="14.45" customHeight="1">
      <c r="A23" s="56">
        <v>250380</v>
      </c>
      <c r="B23" s="62" t="s">
        <v>964</v>
      </c>
      <c r="C23" s="62" t="s">
        <v>89</v>
      </c>
      <c r="D23" s="62" t="s">
        <v>90</v>
      </c>
      <c r="E23" s="58" t="s">
        <v>526</v>
      </c>
      <c r="F23" s="669">
        <f>G23+J23</f>
        <v>0</v>
      </c>
      <c r="G23" s="669"/>
      <c r="H23" s="669"/>
      <c r="I23" s="669"/>
      <c r="J23" s="669"/>
      <c r="K23" s="669">
        <f>+L23+O23</f>
        <v>1810000</v>
      </c>
      <c r="L23" s="669">
        <v>300000</v>
      </c>
      <c r="M23" s="669"/>
      <c r="N23" s="669"/>
      <c r="O23" s="669">
        <f>710000+800000</f>
        <v>1510000</v>
      </c>
      <c r="P23" s="669">
        <v>710000</v>
      </c>
      <c r="Q23" s="669">
        <v>710000</v>
      </c>
      <c r="R23" s="669">
        <f>+K23+F23</f>
        <v>1810000</v>
      </c>
      <c r="S23" s="706">
        <f t="shared" si="2"/>
        <v>1810000</v>
      </c>
      <c r="T23" s="709">
        <f>P23-Q23</f>
        <v>0</v>
      </c>
      <c r="U23" s="710">
        <f>O23-P23</f>
        <v>800000</v>
      </c>
    </row>
    <row r="24" spans="1:21" s="36" customFormat="1" ht="94.5" hidden="1">
      <c r="A24" s="59">
        <v>240900</v>
      </c>
      <c r="B24" s="59"/>
      <c r="C24" s="59"/>
      <c r="D24" s="59"/>
      <c r="E24" s="58" t="s">
        <v>859</v>
      </c>
      <c r="F24" s="78">
        <f t="shared" si="4"/>
        <v>0</v>
      </c>
      <c r="G24" s="78"/>
      <c r="H24" s="78"/>
      <c r="I24" s="78"/>
      <c r="J24" s="78"/>
      <c r="K24" s="78">
        <f t="shared" si="3"/>
        <v>0</v>
      </c>
      <c r="L24" s="78"/>
      <c r="M24" s="78"/>
      <c r="N24" s="78"/>
      <c r="O24" s="78"/>
      <c r="P24" s="78"/>
      <c r="Q24" s="78"/>
      <c r="R24" s="78">
        <f t="shared" si="5"/>
        <v>0</v>
      </c>
      <c r="S24" s="553">
        <f t="shared" si="2"/>
        <v>0</v>
      </c>
      <c r="T24" s="112">
        <f>Q24-P24</f>
        <v>0</v>
      </c>
    </row>
    <row r="25" spans="1:21" s="36" customFormat="1" ht="63" hidden="1">
      <c r="A25" s="56">
        <v>210105</v>
      </c>
      <c r="B25" s="56"/>
      <c r="C25" s="56"/>
      <c r="D25" s="56"/>
      <c r="E25" s="58" t="s">
        <v>789</v>
      </c>
      <c r="F25" s="78">
        <f t="shared" si="4"/>
        <v>0</v>
      </c>
      <c r="G25" s="78"/>
      <c r="H25" s="78"/>
      <c r="I25" s="78"/>
      <c r="J25" s="78"/>
      <c r="K25" s="78">
        <f t="shared" si="3"/>
        <v>0</v>
      </c>
      <c r="L25" s="78"/>
      <c r="M25" s="78"/>
      <c r="N25" s="78"/>
      <c r="O25" s="78"/>
      <c r="P25" s="78"/>
      <c r="Q25" s="78"/>
      <c r="R25" s="78">
        <f>+K25+F25</f>
        <v>0</v>
      </c>
      <c r="S25" s="553">
        <f t="shared" si="2"/>
        <v>0</v>
      </c>
      <c r="T25" s="112"/>
      <c r="U25" s="221"/>
    </row>
    <row r="26" spans="1:21" s="558" customFormat="1" ht="31.5">
      <c r="A26" s="555" t="s">
        <v>5</v>
      </c>
      <c r="B26" s="556" t="s">
        <v>891</v>
      </c>
      <c r="C26" s="556"/>
      <c r="D26" s="556"/>
      <c r="E26" s="557" t="s">
        <v>953</v>
      </c>
      <c r="F26" s="646">
        <f>SUM(F28:F32)</f>
        <v>3309600</v>
      </c>
      <c r="G26" s="646">
        <f t="shared" ref="G26:Q26" si="7">SUM(G28:G32)</f>
        <v>3309600</v>
      </c>
      <c r="H26" s="646">
        <f>SUM(H28:H32)</f>
        <v>1798000</v>
      </c>
      <c r="I26" s="646">
        <f t="shared" si="7"/>
        <v>187900</v>
      </c>
      <c r="J26" s="646">
        <f t="shared" si="7"/>
        <v>0</v>
      </c>
      <c r="K26" s="646">
        <f t="shared" si="7"/>
        <v>296100</v>
      </c>
      <c r="L26" s="646">
        <f t="shared" si="7"/>
        <v>90000</v>
      </c>
      <c r="M26" s="646">
        <f t="shared" si="7"/>
        <v>45000</v>
      </c>
      <c r="N26" s="646">
        <f t="shared" si="7"/>
        <v>0</v>
      </c>
      <c r="O26" s="646">
        <f t="shared" si="7"/>
        <v>206100</v>
      </c>
      <c r="P26" s="646">
        <f t="shared" si="7"/>
        <v>206100</v>
      </c>
      <c r="Q26" s="646">
        <f t="shared" si="7"/>
        <v>206100</v>
      </c>
      <c r="R26" s="646">
        <f>SUM(R28:R32)</f>
        <v>3605700</v>
      </c>
      <c r="S26" s="706">
        <f t="shared" si="2"/>
        <v>3605700</v>
      </c>
      <c r="T26" s="707">
        <f>P26-Q26</f>
        <v>0</v>
      </c>
      <c r="U26" s="708">
        <f>O26-P26</f>
        <v>0</v>
      </c>
    </row>
    <row r="27" spans="1:21" s="558" customFormat="1" ht="31.5">
      <c r="A27" s="555"/>
      <c r="B27" s="556" t="s">
        <v>976</v>
      </c>
      <c r="C27" s="556"/>
      <c r="D27" s="556"/>
      <c r="E27" s="557" t="s">
        <v>953</v>
      </c>
      <c r="F27" s="646">
        <f>F28+F29+F31+F32</f>
        <v>3309600</v>
      </c>
      <c r="G27" s="646">
        <f t="shared" ref="G27:R27" si="8">G28+G29+G31+G32</f>
        <v>3309600</v>
      </c>
      <c r="H27" s="646">
        <f t="shared" si="8"/>
        <v>1798000</v>
      </c>
      <c r="I27" s="646">
        <f t="shared" si="8"/>
        <v>187900</v>
      </c>
      <c r="J27" s="646">
        <f t="shared" si="8"/>
        <v>0</v>
      </c>
      <c r="K27" s="646">
        <f t="shared" si="8"/>
        <v>296100</v>
      </c>
      <c r="L27" s="646">
        <f t="shared" si="8"/>
        <v>90000</v>
      </c>
      <c r="M27" s="646">
        <f t="shared" si="8"/>
        <v>45000</v>
      </c>
      <c r="N27" s="646">
        <f t="shared" si="8"/>
        <v>0</v>
      </c>
      <c r="O27" s="646">
        <f t="shared" si="8"/>
        <v>206100</v>
      </c>
      <c r="P27" s="646">
        <f t="shared" si="8"/>
        <v>206100</v>
      </c>
      <c r="Q27" s="646">
        <f t="shared" si="8"/>
        <v>206100</v>
      </c>
      <c r="R27" s="646">
        <f t="shared" si="8"/>
        <v>3605700</v>
      </c>
      <c r="S27" s="706">
        <f t="shared" si="2"/>
        <v>3605700</v>
      </c>
      <c r="T27" s="707"/>
      <c r="U27" s="708"/>
    </row>
    <row r="28" spans="1:21" ht="94.5">
      <c r="A28" s="56" t="s">
        <v>510</v>
      </c>
      <c r="B28" s="62" t="s">
        <v>977</v>
      </c>
      <c r="C28" s="62" t="s">
        <v>91</v>
      </c>
      <c r="D28" s="62" t="s">
        <v>92</v>
      </c>
      <c r="E28" s="58" t="s">
        <v>93</v>
      </c>
      <c r="F28" s="669">
        <f t="shared" si="4"/>
        <v>2122100</v>
      </c>
      <c r="G28" s="669">
        <v>2122100</v>
      </c>
      <c r="H28" s="669">
        <v>1335800</v>
      </c>
      <c r="I28" s="669">
        <v>146900</v>
      </c>
      <c r="J28" s="669"/>
      <c r="K28" s="669">
        <f>+L28+O28</f>
        <v>286100</v>
      </c>
      <c r="L28" s="669">
        <v>90000</v>
      </c>
      <c r="M28" s="669">
        <v>45000</v>
      </c>
      <c r="N28" s="669"/>
      <c r="O28" s="669">
        <v>196100</v>
      </c>
      <c r="P28" s="669">
        <v>196100</v>
      </c>
      <c r="Q28" s="669">
        <v>196100</v>
      </c>
      <c r="R28" s="669">
        <f t="shared" si="5"/>
        <v>2408200</v>
      </c>
      <c r="S28" s="706">
        <f t="shared" si="2"/>
        <v>2408200</v>
      </c>
      <c r="T28" s="709">
        <f>P28-Q28</f>
        <v>0</v>
      </c>
      <c r="U28" s="710">
        <f>O28-P28</f>
        <v>0</v>
      </c>
    </row>
    <row r="29" spans="1:21" ht="15.75">
      <c r="A29" s="62" t="s">
        <v>56</v>
      </c>
      <c r="B29" s="62" t="s">
        <v>966</v>
      </c>
      <c r="C29" s="62" t="s">
        <v>94</v>
      </c>
      <c r="D29" s="62" t="s">
        <v>84</v>
      </c>
      <c r="E29" s="58" t="s">
        <v>57</v>
      </c>
      <c r="F29" s="669">
        <f t="shared" si="4"/>
        <v>849100</v>
      </c>
      <c r="G29" s="669">
        <v>849100</v>
      </c>
      <c r="H29" s="669">
        <v>462200</v>
      </c>
      <c r="I29" s="669">
        <v>41000</v>
      </c>
      <c r="J29" s="669"/>
      <c r="K29" s="669">
        <f>+L29+O29</f>
        <v>0</v>
      </c>
      <c r="L29" s="669"/>
      <c r="M29" s="669"/>
      <c r="N29" s="669"/>
      <c r="O29" s="669"/>
      <c r="P29" s="669"/>
      <c r="Q29" s="669"/>
      <c r="R29" s="669">
        <f>+K29+F29</f>
        <v>849100</v>
      </c>
      <c r="S29" s="706">
        <f t="shared" si="2"/>
        <v>849100</v>
      </c>
      <c r="T29" s="709">
        <f>P29-Q29</f>
        <v>0</v>
      </c>
      <c r="U29" s="710">
        <f>O29-P29</f>
        <v>0</v>
      </c>
    </row>
    <row r="30" spans="1:21" s="36" customFormat="1" ht="47.25" hidden="1">
      <c r="A30" s="62" t="s">
        <v>29</v>
      </c>
      <c r="B30" s="62"/>
      <c r="C30" s="62"/>
      <c r="D30" s="62"/>
      <c r="E30" s="58" t="s">
        <v>28</v>
      </c>
      <c r="F30" s="78">
        <f t="shared" si="4"/>
        <v>0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>
        <f>+K30+F30</f>
        <v>0</v>
      </c>
      <c r="S30" s="553">
        <f t="shared" si="2"/>
        <v>0</v>
      </c>
      <c r="T30" s="112"/>
      <c r="U30" s="221"/>
    </row>
    <row r="31" spans="1:21" ht="78.75" hidden="1">
      <c r="A31" s="62" t="s">
        <v>889</v>
      </c>
      <c r="B31" s="62" t="s">
        <v>95</v>
      </c>
      <c r="C31" s="62" t="s">
        <v>96</v>
      </c>
      <c r="D31" s="62" t="s">
        <v>90</v>
      </c>
      <c r="E31" s="49" t="s">
        <v>447</v>
      </c>
      <c r="F31" s="78">
        <f t="shared" si="4"/>
        <v>0</v>
      </c>
      <c r="G31" s="78"/>
      <c r="H31" s="78"/>
      <c r="I31" s="78"/>
      <c r="J31" s="78"/>
      <c r="K31" s="78">
        <f>+L31+O31</f>
        <v>0</v>
      </c>
      <c r="L31" s="78"/>
      <c r="M31" s="78"/>
      <c r="N31" s="78"/>
      <c r="O31" s="78"/>
      <c r="P31" s="78"/>
      <c r="Q31" s="78"/>
      <c r="R31" s="78">
        <f>+K31+F31</f>
        <v>0</v>
      </c>
      <c r="S31" s="553">
        <f t="shared" si="2"/>
        <v>0</v>
      </c>
      <c r="T31" s="367">
        <f>P31-Q31</f>
        <v>0</v>
      </c>
      <c r="U31" s="368">
        <f>O31-P31</f>
        <v>0</v>
      </c>
    </row>
    <row r="32" spans="1:21" ht="15.75">
      <c r="A32" s="56">
        <v>250404</v>
      </c>
      <c r="B32" s="62" t="s">
        <v>967</v>
      </c>
      <c r="C32" s="62" t="s">
        <v>97</v>
      </c>
      <c r="D32" s="62" t="s">
        <v>98</v>
      </c>
      <c r="E32" s="58" t="s">
        <v>552</v>
      </c>
      <c r="F32" s="669">
        <f t="shared" si="4"/>
        <v>338400</v>
      </c>
      <c r="G32" s="669">
        <v>338400</v>
      </c>
      <c r="H32" s="669"/>
      <c r="I32" s="669"/>
      <c r="J32" s="669"/>
      <c r="K32" s="669">
        <f>+L32+O32</f>
        <v>10000</v>
      </c>
      <c r="L32" s="669"/>
      <c r="M32" s="669"/>
      <c r="N32" s="669"/>
      <c r="O32" s="669">
        <v>10000</v>
      </c>
      <c r="P32" s="669">
        <v>10000</v>
      </c>
      <c r="Q32" s="669">
        <v>10000</v>
      </c>
      <c r="R32" s="669">
        <f t="shared" si="5"/>
        <v>348400</v>
      </c>
      <c r="S32" s="706">
        <f t="shared" si="2"/>
        <v>348400</v>
      </c>
      <c r="T32" s="709">
        <f>P32-Q32</f>
        <v>0</v>
      </c>
      <c r="U32" s="710">
        <f>O32-P32</f>
        <v>0</v>
      </c>
    </row>
    <row r="33" spans="1:21" s="36" customFormat="1" ht="78.75" hidden="1">
      <c r="A33" s="60" t="s">
        <v>683</v>
      </c>
      <c r="B33" s="60"/>
      <c r="C33" s="60"/>
      <c r="D33" s="60"/>
      <c r="E33" s="61" t="s">
        <v>955</v>
      </c>
      <c r="F33" s="77">
        <f t="shared" ref="F33:Q33" si="9">+F34</f>
        <v>0</v>
      </c>
      <c r="G33" s="77">
        <f t="shared" si="9"/>
        <v>0</v>
      </c>
      <c r="H33" s="77">
        <f t="shared" si="9"/>
        <v>0</v>
      </c>
      <c r="I33" s="77">
        <f t="shared" si="9"/>
        <v>0</v>
      </c>
      <c r="J33" s="77">
        <f t="shared" si="9"/>
        <v>0</v>
      </c>
      <c r="K33" s="77">
        <f>+K34</f>
        <v>0</v>
      </c>
      <c r="L33" s="77">
        <f t="shared" si="9"/>
        <v>0</v>
      </c>
      <c r="M33" s="77">
        <f t="shared" si="9"/>
        <v>0</v>
      </c>
      <c r="N33" s="77">
        <f t="shared" si="9"/>
        <v>0</v>
      </c>
      <c r="O33" s="77">
        <f t="shared" si="9"/>
        <v>0</v>
      </c>
      <c r="P33" s="77">
        <f t="shared" si="9"/>
        <v>0</v>
      </c>
      <c r="Q33" s="77">
        <f t="shared" si="9"/>
        <v>0</v>
      </c>
      <c r="R33" s="77">
        <f>+R34</f>
        <v>0</v>
      </c>
      <c r="S33" s="553">
        <f t="shared" si="2"/>
        <v>0</v>
      </c>
      <c r="T33" s="112">
        <f>Q33-P33</f>
        <v>0</v>
      </c>
    </row>
    <row r="34" spans="1:21" s="36" customFormat="1" ht="15.75" hidden="1">
      <c r="A34" s="56">
        <v>250404</v>
      </c>
      <c r="B34" s="56"/>
      <c r="C34" s="56"/>
      <c r="D34" s="56"/>
      <c r="E34" s="58" t="s">
        <v>552</v>
      </c>
      <c r="F34" s="78"/>
      <c r="G34" s="78"/>
      <c r="H34" s="78"/>
      <c r="I34" s="78"/>
      <c r="J34" s="78"/>
      <c r="K34" s="78">
        <f>+L34+O34</f>
        <v>0</v>
      </c>
      <c r="L34" s="78"/>
      <c r="M34" s="78"/>
      <c r="N34" s="78"/>
      <c r="O34" s="78"/>
      <c r="P34" s="78"/>
      <c r="Q34" s="78"/>
      <c r="R34" s="78">
        <f t="shared" si="5"/>
        <v>0</v>
      </c>
      <c r="S34" s="553">
        <f t="shared" si="2"/>
        <v>0</v>
      </c>
      <c r="T34" s="112">
        <f>Q34-P34</f>
        <v>0</v>
      </c>
    </row>
    <row r="35" spans="1:21" s="554" customFormat="1" ht="47.25">
      <c r="A35" s="555">
        <v>10</v>
      </c>
      <c r="B35" s="556" t="s">
        <v>485</v>
      </c>
      <c r="C35" s="556"/>
      <c r="D35" s="556"/>
      <c r="E35" s="557" t="s">
        <v>818</v>
      </c>
      <c r="F35" s="646">
        <f>+F37+F38+F39+F40+F41+F42+F44+F45+F46+F47+F49+F50+F52+F54+F56+F57+F58+F60+F43+F48+F59</f>
        <v>436933738</v>
      </c>
      <c r="G35" s="646">
        <f>+G37+G38+G39+G40+G41+G42+G44+G45+G46+G47+G49+G50+G52+G54+G56+G57+G58+G60+G43+G48</f>
        <v>436933738</v>
      </c>
      <c r="H35" s="670">
        <f>+H37+H38+H39+H40+H41+H42+H44+H45+H46+H47+H49+H50+H52+H54+H56+H57+H58+H60+H43+H48+H59</f>
        <v>246942306</v>
      </c>
      <c r="I35" s="646">
        <f>+I37+I38+I39+I40+I41+I42+I44+I45+I46+I47+I49+I50+I52+I54+I56+I57+I58+I60+I43+I48+I59</f>
        <v>39055004</v>
      </c>
      <c r="J35" s="646">
        <f>+J37+J38+J39+J40+J41+J42+J44+J45+J46+J47+J49+J50+J52+J54+J56+J57+J58+J60+J43+J48</f>
        <v>0</v>
      </c>
      <c r="K35" s="646">
        <f t="shared" ref="K35:R35" si="10">+K37+K38+K39+K40+K41+K42+K44+K45+K46+K47+K49+K50+K52+K54+K56+K57+K58+K60+K43+K48+K59</f>
        <v>9303625</v>
      </c>
      <c r="L35" s="646">
        <f t="shared" si="10"/>
        <v>8964105</v>
      </c>
      <c r="M35" s="670">
        <f t="shared" si="10"/>
        <v>1449241</v>
      </c>
      <c r="N35" s="646">
        <f t="shared" si="10"/>
        <v>860229</v>
      </c>
      <c r="O35" s="646">
        <f t="shared" si="10"/>
        <v>339520</v>
      </c>
      <c r="P35" s="646">
        <f t="shared" si="10"/>
        <v>55520</v>
      </c>
      <c r="Q35" s="646">
        <f t="shared" si="10"/>
        <v>55520</v>
      </c>
      <c r="R35" s="670">
        <f t="shared" si="10"/>
        <v>446237363</v>
      </c>
      <c r="S35" s="706">
        <f t="shared" si="2"/>
        <v>446237363</v>
      </c>
      <c r="T35" s="707">
        <f>P35-Q35</f>
        <v>0</v>
      </c>
      <c r="U35" s="708">
        <f>O35-P35</f>
        <v>284000</v>
      </c>
    </row>
    <row r="36" spans="1:21" s="554" customFormat="1" ht="47.25">
      <c r="A36" s="555"/>
      <c r="B36" s="556" t="s">
        <v>487</v>
      </c>
      <c r="C36" s="556"/>
      <c r="D36" s="556"/>
      <c r="E36" s="557" t="s">
        <v>818</v>
      </c>
      <c r="F36" s="646">
        <f>F37+F38+F40+F41+F42+F43+F44+F45+F47+F49+F50+F55+F60</f>
        <v>436933738</v>
      </c>
      <c r="G36" s="646">
        <f t="shared" ref="G36:R36" si="11">G37+G38+G40+G41+G42+G43+G44+G45+G47+G49+G50+G55+G60</f>
        <v>436933738</v>
      </c>
      <c r="H36" s="646">
        <f t="shared" si="11"/>
        <v>246942306</v>
      </c>
      <c r="I36" s="646">
        <f t="shared" si="11"/>
        <v>39055004</v>
      </c>
      <c r="J36" s="646">
        <f t="shared" si="11"/>
        <v>0</v>
      </c>
      <c r="K36" s="646">
        <f t="shared" si="11"/>
        <v>9303625</v>
      </c>
      <c r="L36" s="646">
        <f t="shared" si="11"/>
        <v>8964105</v>
      </c>
      <c r="M36" s="646">
        <f t="shared" si="11"/>
        <v>1449241</v>
      </c>
      <c r="N36" s="646">
        <f t="shared" si="11"/>
        <v>860229</v>
      </c>
      <c r="O36" s="646">
        <f t="shared" si="11"/>
        <v>339520</v>
      </c>
      <c r="P36" s="646">
        <f t="shared" si="11"/>
        <v>55520</v>
      </c>
      <c r="Q36" s="646">
        <f t="shared" si="11"/>
        <v>55520</v>
      </c>
      <c r="R36" s="646">
        <f t="shared" si="11"/>
        <v>446237363</v>
      </c>
      <c r="S36" s="706">
        <f t="shared" si="2"/>
        <v>446237363</v>
      </c>
      <c r="T36" s="707"/>
      <c r="U36" s="708"/>
    </row>
    <row r="37" spans="1:21" ht="78.75">
      <c r="A37" s="56" t="s">
        <v>504</v>
      </c>
      <c r="B37" s="62" t="s">
        <v>488</v>
      </c>
      <c r="C37" s="62" t="s">
        <v>99</v>
      </c>
      <c r="D37" s="62" t="s">
        <v>100</v>
      </c>
      <c r="E37" s="58" t="s">
        <v>489</v>
      </c>
      <c r="F37" s="669">
        <f t="shared" ref="F37:F60" si="12">G37+J37</f>
        <v>45633810</v>
      </c>
      <c r="G37" s="669">
        <v>45633810</v>
      </c>
      <c r="H37" s="669">
        <v>24862140</v>
      </c>
      <c r="I37" s="669">
        <v>5384790</v>
      </c>
      <c r="J37" s="669"/>
      <c r="K37" s="671">
        <f t="shared" ref="K37:K60" si="13">+L37+O37</f>
        <v>21400</v>
      </c>
      <c r="L37" s="669">
        <v>21400</v>
      </c>
      <c r="M37" s="669"/>
      <c r="N37" s="669"/>
      <c r="O37" s="671"/>
      <c r="P37" s="671"/>
      <c r="Q37" s="671"/>
      <c r="R37" s="671">
        <f t="shared" si="5"/>
        <v>45655210</v>
      </c>
      <c r="S37" s="706">
        <f t="shared" si="2"/>
        <v>45655210</v>
      </c>
      <c r="T37" s="709">
        <f>P37-Q37</f>
        <v>0</v>
      </c>
      <c r="U37" s="710">
        <f>O37-P37</f>
        <v>0</v>
      </c>
    </row>
    <row r="38" spans="1:21" ht="78.75" hidden="1">
      <c r="A38" s="56" t="s">
        <v>505</v>
      </c>
      <c r="B38" s="62" t="s">
        <v>490</v>
      </c>
      <c r="C38" s="62" t="s">
        <v>101</v>
      </c>
      <c r="D38" s="62" t="s">
        <v>100</v>
      </c>
      <c r="E38" s="58" t="s">
        <v>102</v>
      </c>
      <c r="F38" s="78">
        <f t="shared" si="12"/>
        <v>0</v>
      </c>
      <c r="G38" s="78"/>
      <c r="H38" s="78"/>
      <c r="I38" s="78"/>
      <c r="J38" s="78"/>
      <c r="K38" s="84">
        <f t="shared" si="13"/>
        <v>0</v>
      </c>
      <c r="L38" s="78"/>
      <c r="M38" s="78"/>
      <c r="N38" s="78"/>
      <c r="O38" s="84"/>
      <c r="P38" s="84"/>
      <c r="Q38" s="84"/>
      <c r="R38" s="84">
        <f t="shared" si="5"/>
        <v>0</v>
      </c>
      <c r="S38" s="553">
        <f t="shared" si="2"/>
        <v>0</v>
      </c>
      <c r="T38" s="367">
        <f>P38-Q38</f>
        <v>0</v>
      </c>
      <c r="U38" s="368">
        <f>O38-P38</f>
        <v>0</v>
      </c>
    </row>
    <row r="39" spans="1:21" s="36" customFormat="1" ht="31.5" hidden="1">
      <c r="A39" s="56" t="s">
        <v>506</v>
      </c>
      <c r="B39" s="56"/>
      <c r="C39" s="56"/>
      <c r="D39" s="56"/>
      <c r="E39" s="58" t="s">
        <v>788</v>
      </c>
      <c r="F39" s="78">
        <f t="shared" si="12"/>
        <v>0</v>
      </c>
      <c r="G39" s="78"/>
      <c r="H39" s="78"/>
      <c r="I39" s="78"/>
      <c r="J39" s="78"/>
      <c r="K39" s="78">
        <f t="shared" si="13"/>
        <v>0</v>
      </c>
      <c r="L39" s="78"/>
      <c r="M39" s="78"/>
      <c r="N39" s="78"/>
      <c r="O39" s="78"/>
      <c r="P39" s="78"/>
      <c r="Q39" s="78"/>
      <c r="R39" s="78">
        <f>+K39+F39</f>
        <v>0</v>
      </c>
      <c r="S39" s="553">
        <f t="shared" si="2"/>
        <v>0</v>
      </c>
      <c r="T39" s="112">
        <f>Q39-P39</f>
        <v>0</v>
      </c>
    </row>
    <row r="40" spans="1:21" ht="126">
      <c r="A40" s="56" t="s">
        <v>507</v>
      </c>
      <c r="B40" s="62" t="s">
        <v>103</v>
      </c>
      <c r="C40" s="62" t="s">
        <v>104</v>
      </c>
      <c r="D40" s="62" t="s">
        <v>100</v>
      </c>
      <c r="E40" s="58" t="s">
        <v>105</v>
      </c>
      <c r="F40" s="669">
        <f t="shared" si="12"/>
        <v>156485090</v>
      </c>
      <c r="G40" s="669">
        <v>156485090</v>
      </c>
      <c r="H40" s="669">
        <v>104259110</v>
      </c>
      <c r="I40" s="669">
        <v>10954670</v>
      </c>
      <c r="J40" s="669"/>
      <c r="K40" s="671">
        <f t="shared" si="13"/>
        <v>380520</v>
      </c>
      <c r="L40" s="669">
        <v>226000</v>
      </c>
      <c r="M40" s="669">
        <v>59360</v>
      </c>
      <c r="N40" s="669">
        <v>3030</v>
      </c>
      <c r="O40" s="671">
        <f>99000+55520</f>
        <v>154520</v>
      </c>
      <c r="P40" s="671">
        <v>55520</v>
      </c>
      <c r="Q40" s="671">
        <v>55520</v>
      </c>
      <c r="R40" s="671">
        <f t="shared" si="5"/>
        <v>156865610</v>
      </c>
      <c r="S40" s="706">
        <f t="shared" si="2"/>
        <v>156865610</v>
      </c>
      <c r="T40" s="709">
        <f t="shared" ref="T40:T45" si="14">P40-Q40</f>
        <v>0</v>
      </c>
      <c r="U40" s="710">
        <f t="shared" ref="U40:U45" si="15">O40-P40</f>
        <v>99000</v>
      </c>
    </row>
    <row r="41" spans="1:21" ht="173.25">
      <c r="A41" s="56" t="s">
        <v>566</v>
      </c>
      <c r="B41" s="62" t="s">
        <v>20</v>
      </c>
      <c r="C41" s="62" t="s">
        <v>106</v>
      </c>
      <c r="D41" s="62" t="s">
        <v>100</v>
      </c>
      <c r="E41" s="58" t="s">
        <v>492</v>
      </c>
      <c r="F41" s="669">
        <f t="shared" si="12"/>
        <v>21326620</v>
      </c>
      <c r="G41" s="669">
        <v>21326620</v>
      </c>
      <c r="H41" s="669">
        <v>10979850</v>
      </c>
      <c r="I41" s="669">
        <v>2656600</v>
      </c>
      <c r="J41" s="669"/>
      <c r="K41" s="669">
        <f t="shared" si="13"/>
        <v>297700</v>
      </c>
      <c r="L41" s="669">
        <v>237700</v>
      </c>
      <c r="M41" s="669"/>
      <c r="N41" s="669">
        <v>31450</v>
      </c>
      <c r="O41" s="669">
        <v>60000</v>
      </c>
      <c r="P41" s="669"/>
      <c r="Q41" s="669"/>
      <c r="R41" s="669">
        <f t="shared" si="5"/>
        <v>21624320</v>
      </c>
      <c r="S41" s="706">
        <f t="shared" si="2"/>
        <v>21624320</v>
      </c>
      <c r="T41" s="709">
        <f t="shared" si="14"/>
        <v>0</v>
      </c>
      <c r="U41" s="710">
        <f t="shared" si="15"/>
        <v>60000</v>
      </c>
    </row>
    <row r="42" spans="1:21" ht="63">
      <c r="A42" s="56" t="s">
        <v>508</v>
      </c>
      <c r="B42" s="62" t="s">
        <v>914</v>
      </c>
      <c r="C42" s="62" t="s">
        <v>84</v>
      </c>
      <c r="D42" s="62" t="s">
        <v>107</v>
      </c>
      <c r="E42" s="58" t="s">
        <v>73</v>
      </c>
      <c r="F42" s="669">
        <f t="shared" si="12"/>
        <v>13532150</v>
      </c>
      <c r="G42" s="669">
        <v>13532150</v>
      </c>
      <c r="H42" s="669">
        <v>9423600</v>
      </c>
      <c r="I42" s="669">
        <v>1326310</v>
      </c>
      <c r="J42" s="669"/>
      <c r="K42" s="669">
        <f t="shared" si="13"/>
        <v>95300</v>
      </c>
      <c r="L42" s="669">
        <v>95300</v>
      </c>
      <c r="M42" s="669"/>
      <c r="N42" s="669">
        <v>31700</v>
      </c>
      <c r="O42" s="669"/>
      <c r="P42" s="669"/>
      <c r="Q42" s="669"/>
      <c r="R42" s="669">
        <f t="shared" si="5"/>
        <v>13627450</v>
      </c>
      <c r="S42" s="706">
        <f t="shared" si="2"/>
        <v>13627450</v>
      </c>
      <c r="T42" s="709">
        <f t="shared" si="14"/>
        <v>0</v>
      </c>
      <c r="U42" s="710">
        <f t="shared" si="15"/>
        <v>0</v>
      </c>
    </row>
    <row r="43" spans="1:21" ht="63">
      <c r="A43" s="62" t="s">
        <v>127</v>
      </c>
      <c r="B43" s="62" t="s">
        <v>58</v>
      </c>
      <c r="C43" s="62" t="s">
        <v>108</v>
      </c>
      <c r="D43" s="62" t="s">
        <v>109</v>
      </c>
      <c r="E43" s="58" t="s">
        <v>716</v>
      </c>
      <c r="F43" s="669">
        <f t="shared" si="12"/>
        <v>148692278</v>
      </c>
      <c r="G43" s="669">
        <v>148692278</v>
      </c>
      <c r="H43" s="672">
        <v>84557236</v>
      </c>
      <c r="I43" s="669">
        <v>17949014</v>
      </c>
      <c r="J43" s="671"/>
      <c r="K43" s="669">
        <f t="shared" si="13"/>
        <v>4432865</v>
      </c>
      <c r="L43" s="669">
        <v>4307865</v>
      </c>
      <c r="M43" s="669">
        <v>1076191</v>
      </c>
      <c r="N43" s="669">
        <v>794049</v>
      </c>
      <c r="O43" s="669">
        <v>125000</v>
      </c>
      <c r="P43" s="669"/>
      <c r="Q43" s="669"/>
      <c r="R43" s="669">
        <f t="shared" si="5"/>
        <v>153125143</v>
      </c>
      <c r="S43" s="706">
        <f t="shared" si="2"/>
        <v>153125143</v>
      </c>
      <c r="T43" s="709">
        <f t="shared" si="14"/>
        <v>0</v>
      </c>
      <c r="U43" s="710">
        <f>O43-P43</f>
        <v>125000</v>
      </c>
    </row>
    <row r="44" spans="1:21" ht="47.25">
      <c r="A44" s="56" t="s">
        <v>509</v>
      </c>
      <c r="B44" s="62" t="s">
        <v>74</v>
      </c>
      <c r="C44" s="62" t="s">
        <v>110</v>
      </c>
      <c r="D44" s="62" t="s">
        <v>111</v>
      </c>
      <c r="E44" s="58" t="s">
        <v>326</v>
      </c>
      <c r="F44" s="669">
        <f t="shared" si="12"/>
        <v>34306950</v>
      </c>
      <c r="G44" s="669">
        <v>34306950</v>
      </c>
      <c r="H44" s="669"/>
      <c r="I44" s="669"/>
      <c r="J44" s="669"/>
      <c r="K44" s="669">
        <f>+L44+O44</f>
        <v>3318840</v>
      </c>
      <c r="L44" s="669">
        <v>3318840</v>
      </c>
      <c r="M44" s="669"/>
      <c r="N44" s="669"/>
      <c r="O44" s="669"/>
      <c r="P44" s="669"/>
      <c r="Q44" s="669"/>
      <c r="R44" s="669">
        <f t="shared" si="5"/>
        <v>37625790</v>
      </c>
      <c r="S44" s="706">
        <f t="shared" si="2"/>
        <v>37625790</v>
      </c>
      <c r="T44" s="709">
        <f t="shared" si="14"/>
        <v>0</v>
      </c>
      <c r="U44" s="710">
        <f>O44-P44</f>
        <v>0</v>
      </c>
    </row>
    <row r="45" spans="1:21" ht="94.5">
      <c r="A45" s="56" t="s">
        <v>510</v>
      </c>
      <c r="B45" s="62" t="s">
        <v>496</v>
      </c>
      <c r="C45" s="62" t="s">
        <v>91</v>
      </c>
      <c r="D45" s="62" t="s">
        <v>92</v>
      </c>
      <c r="E45" s="58" t="s">
        <v>93</v>
      </c>
      <c r="F45" s="669">
        <f t="shared" si="12"/>
        <v>13711240</v>
      </c>
      <c r="G45" s="669">
        <v>13711240</v>
      </c>
      <c r="H45" s="669">
        <v>10590940</v>
      </c>
      <c r="I45" s="669">
        <v>722860</v>
      </c>
      <c r="J45" s="669"/>
      <c r="K45" s="669">
        <f t="shared" si="13"/>
        <v>757000</v>
      </c>
      <c r="L45" s="669">
        <v>757000</v>
      </c>
      <c r="M45" s="669">
        <v>313690</v>
      </c>
      <c r="N45" s="669"/>
      <c r="O45" s="669"/>
      <c r="P45" s="669"/>
      <c r="Q45" s="669"/>
      <c r="R45" s="669">
        <f t="shared" si="5"/>
        <v>14468240</v>
      </c>
      <c r="S45" s="706">
        <f t="shared" si="2"/>
        <v>14468240</v>
      </c>
      <c r="T45" s="709">
        <f t="shared" si="14"/>
        <v>0</v>
      </c>
      <c r="U45" s="710">
        <f t="shared" si="15"/>
        <v>0</v>
      </c>
    </row>
    <row r="46" spans="1:21" s="36" customFormat="1" ht="15.75" hidden="1">
      <c r="A46" s="56" t="s">
        <v>407</v>
      </c>
      <c r="B46" s="56"/>
      <c r="C46" s="56"/>
      <c r="D46" s="56"/>
      <c r="E46" s="58" t="s">
        <v>408</v>
      </c>
      <c r="F46" s="78">
        <f t="shared" si="12"/>
        <v>0</v>
      </c>
      <c r="G46" s="78"/>
      <c r="H46" s="78"/>
      <c r="I46" s="78"/>
      <c r="J46" s="78"/>
      <c r="K46" s="78">
        <f t="shared" si="13"/>
        <v>0</v>
      </c>
      <c r="L46" s="78"/>
      <c r="M46" s="78"/>
      <c r="N46" s="78"/>
      <c r="O46" s="78"/>
      <c r="P46" s="78"/>
      <c r="Q46" s="78"/>
      <c r="R46" s="78">
        <f t="shared" si="5"/>
        <v>0</v>
      </c>
      <c r="S46" s="553">
        <f t="shared" si="2"/>
        <v>0</v>
      </c>
      <c r="T46" s="112">
        <f>Q46-P46</f>
        <v>0</v>
      </c>
    </row>
    <row r="47" spans="1:21" ht="47.25">
      <c r="A47" s="56" t="s">
        <v>940</v>
      </c>
      <c r="B47" s="62" t="s">
        <v>65</v>
      </c>
      <c r="C47" s="62" t="s">
        <v>327</v>
      </c>
      <c r="D47" s="62" t="s">
        <v>328</v>
      </c>
      <c r="E47" s="58" t="s">
        <v>329</v>
      </c>
      <c r="F47" s="669">
        <f t="shared" si="12"/>
        <v>591490</v>
      </c>
      <c r="G47" s="669">
        <v>591490</v>
      </c>
      <c r="H47" s="669">
        <v>378820</v>
      </c>
      <c r="I47" s="669"/>
      <c r="J47" s="669"/>
      <c r="K47" s="669">
        <f t="shared" si="13"/>
        <v>0</v>
      </c>
      <c r="L47" s="669"/>
      <c r="M47" s="669"/>
      <c r="N47" s="669"/>
      <c r="O47" s="669"/>
      <c r="P47" s="669"/>
      <c r="Q47" s="669"/>
      <c r="R47" s="669">
        <f t="shared" si="5"/>
        <v>591490</v>
      </c>
      <c r="S47" s="706">
        <f t="shared" si="2"/>
        <v>591490</v>
      </c>
      <c r="T47" s="709">
        <f>P47-Q47</f>
        <v>0</v>
      </c>
      <c r="U47" s="710">
        <f>O47-P47</f>
        <v>0</v>
      </c>
    </row>
    <row r="48" spans="1:21" s="36" customFormat="1" ht="47.25" hidden="1">
      <c r="A48" s="56" t="s">
        <v>128</v>
      </c>
      <c r="B48" s="56"/>
      <c r="C48" s="56"/>
      <c r="D48" s="56"/>
      <c r="E48" s="58" t="s">
        <v>819</v>
      </c>
      <c r="F48" s="78">
        <f t="shared" si="12"/>
        <v>0</v>
      </c>
      <c r="G48" s="84"/>
      <c r="H48" s="84"/>
      <c r="I48" s="84"/>
      <c r="J48" s="84"/>
      <c r="K48" s="84">
        <f t="shared" si="13"/>
        <v>0</v>
      </c>
      <c r="L48" s="84"/>
      <c r="M48" s="84"/>
      <c r="N48" s="84"/>
      <c r="O48" s="84"/>
      <c r="P48" s="84"/>
      <c r="Q48" s="84"/>
      <c r="R48" s="84">
        <f t="shared" si="5"/>
        <v>0</v>
      </c>
      <c r="S48" s="553">
        <f t="shared" si="2"/>
        <v>0</v>
      </c>
      <c r="T48" s="112">
        <f>Q48-P48</f>
        <v>0</v>
      </c>
    </row>
    <row r="49" spans="1:21" ht="31.5">
      <c r="A49" s="62" t="s">
        <v>825</v>
      </c>
      <c r="B49" s="62" t="s">
        <v>761</v>
      </c>
      <c r="C49" s="62" t="s">
        <v>330</v>
      </c>
      <c r="D49" s="62" t="s">
        <v>328</v>
      </c>
      <c r="E49" s="58" t="s">
        <v>723</v>
      </c>
      <c r="F49" s="669">
        <f t="shared" si="12"/>
        <v>1471940</v>
      </c>
      <c r="G49" s="669">
        <v>1471940</v>
      </c>
      <c r="H49" s="669">
        <v>1153610</v>
      </c>
      <c r="I49" s="669">
        <v>47330</v>
      </c>
      <c r="J49" s="669"/>
      <c r="K49" s="669">
        <f t="shared" si="13"/>
        <v>0</v>
      </c>
      <c r="L49" s="669"/>
      <c r="M49" s="669"/>
      <c r="N49" s="669"/>
      <c r="O49" s="669"/>
      <c r="P49" s="669"/>
      <c r="Q49" s="669"/>
      <c r="R49" s="669">
        <f t="shared" si="5"/>
        <v>1471940</v>
      </c>
      <c r="S49" s="706">
        <f t="shared" si="2"/>
        <v>1471940</v>
      </c>
      <c r="T49" s="709">
        <f>P49-Q49</f>
        <v>0</v>
      </c>
      <c r="U49" s="710">
        <f>O49-P49</f>
        <v>0</v>
      </c>
    </row>
    <row r="50" spans="1:21" s="36" customFormat="1" ht="15.75" hidden="1">
      <c r="A50" s="62" t="s">
        <v>394</v>
      </c>
      <c r="B50" s="62" t="s">
        <v>331</v>
      </c>
      <c r="C50" s="62" t="s">
        <v>332</v>
      </c>
      <c r="D50" s="62" t="s">
        <v>328</v>
      </c>
      <c r="E50" s="58" t="s">
        <v>419</v>
      </c>
      <c r="F50" s="78">
        <f t="shared" si="12"/>
        <v>0</v>
      </c>
      <c r="G50" s="78"/>
      <c r="H50" s="78"/>
      <c r="I50" s="78"/>
      <c r="J50" s="78"/>
      <c r="K50" s="78">
        <f t="shared" si="13"/>
        <v>0</v>
      </c>
      <c r="L50" s="78"/>
      <c r="M50" s="78"/>
      <c r="N50" s="78"/>
      <c r="O50" s="78"/>
      <c r="P50" s="78"/>
      <c r="Q50" s="78"/>
      <c r="R50" s="78">
        <f t="shared" si="5"/>
        <v>0</v>
      </c>
      <c r="S50" s="553">
        <f t="shared" si="2"/>
        <v>0</v>
      </c>
      <c r="T50" s="112">
        <f>Q50-P50</f>
        <v>0</v>
      </c>
    </row>
    <row r="51" spans="1:21" s="36" customFormat="1" ht="31.5" hidden="1">
      <c r="A51" s="62"/>
      <c r="B51" s="62"/>
      <c r="C51" s="62"/>
      <c r="D51" s="62"/>
      <c r="E51" s="76" t="s">
        <v>530</v>
      </c>
      <c r="F51" s="78">
        <f t="shared" si="12"/>
        <v>0</v>
      </c>
      <c r="G51" s="79"/>
      <c r="H51" s="79"/>
      <c r="I51" s="79"/>
      <c r="J51" s="79"/>
      <c r="K51" s="78">
        <f t="shared" si="13"/>
        <v>0</v>
      </c>
      <c r="L51" s="79"/>
      <c r="M51" s="79"/>
      <c r="N51" s="79"/>
      <c r="O51" s="78"/>
      <c r="P51" s="79"/>
      <c r="Q51" s="79"/>
      <c r="R51" s="79">
        <f t="shared" si="5"/>
        <v>0</v>
      </c>
      <c r="S51" s="553">
        <f t="shared" si="2"/>
        <v>0</v>
      </c>
      <c r="T51" s="112">
        <f>Q51-P51</f>
        <v>0</v>
      </c>
    </row>
    <row r="52" spans="1:21" s="36" customFormat="1" ht="15.75" hidden="1">
      <c r="A52" s="62"/>
      <c r="B52" s="62"/>
      <c r="C52" s="62"/>
      <c r="D52" s="62"/>
      <c r="E52" s="58"/>
      <c r="F52" s="78">
        <f t="shared" si="12"/>
        <v>0</v>
      </c>
      <c r="G52" s="78"/>
      <c r="H52" s="78"/>
      <c r="I52" s="78"/>
      <c r="J52" s="78"/>
      <c r="K52" s="78">
        <f t="shared" si="13"/>
        <v>0</v>
      </c>
      <c r="L52" s="78"/>
      <c r="M52" s="78"/>
      <c r="N52" s="78"/>
      <c r="O52" s="78"/>
      <c r="P52" s="78"/>
      <c r="Q52" s="78"/>
      <c r="R52" s="78">
        <f t="shared" si="5"/>
        <v>0</v>
      </c>
      <c r="S52" s="553">
        <f t="shared" si="2"/>
        <v>0</v>
      </c>
      <c r="T52" s="112">
        <f>Q52-P52</f>
        <v>0</v>
      </c>
    </row>
    <row r="53" spans="1:21" s="36" customFormat="1" ht="15.75" hidden="1">
      <c r="A53" s="62"/>
      <c r="B53" s="62"/>
      <c r="C53" s="62"/>
      <c r="D53" s="62"/>
      <c r="E53" s="76"/>
      <c r="F53" s="78">
        <f t="shared" si="12"/>
        <v>0</v>
      </c>
      <c r="G53" s="79"/>
      <c r="H53" s="79"/>
      <c r="I53" s="79"/>
      <c r="J53" s="79"/>
      <c r="K53" s="78">
        <f t="shared" si="13"/>
        <v>0</v>
      </c>
      <c r="L53" s="79"/>
      <c r="M53" s="79"/>
      <c r="N53" s="79"/>
      <c r="O53" s="78"/>
      <c r="P53" s="79"/>
      <c r="Q53" s="79"/>
      <c r="R53" s="79">
        <f t="shared" si="5"/>
        <v>0</v>
      </c>
      <c r="S53" s="553">
        <f t="shared" si="2"/>
        <v>0</v>
      </c>
      <c r="T53" s="112">
        <f>Q53-P53</f>
        <v>0</v>
      </c>
    </row>
    <row r="54" spans="1:21" s="36" customFormat="1" ht="110.25" hidden="1">
      <c r="A54" s="62" t="s">
        <v>6</v>
      </c>
      <c r="B54" s="62"/>
      <c r="C54" s="62"/>
      <c r="D54" s="62"/>
      <c r="E54" s="58" t="s">
        <v>133</v>
      </c>
      <c r="F54" s="78">
        <f t="shared" si="12"/>
        <v>0</v>
      </c>
      <c r="G54" s="78"/>
      <c r="H54" s="78"/>
      <c r="I54" s="78"/>
      <c r="J54" s="78"/>
      <c r="K54" s="78">
        <f t="shared" si="13"/>
        <v>0</v>
      </c>
      <c r="L54" s="78"/>
      <c r="M54" s="78"/>
      <c r="N54" s="78"/>
      <c r="O54" s="78"/>
      <c r="P54" s="78"/>
      <c r="Q54" s="78"/>
      <c r="R54" s="78">
        <f t="shared" si="5"/>
        <v>0</v>
      </c>
      <c r="S54" s="553">
        <f t="shared" si="2"/>
        <v>0</v>
      </c>
      <c r="T54" s="112">
        <f>P54-Q54</f>
        <v>0</v>
      </c>
      <c r="U54" s="221">
        <f>O54-P54</f>
        <v>0</v>
      </c>
    </row>
    <row r="55" spans="1:21" s="548" customFormat="1" ht="31.5">
      <c r="A55" s="544"/>
      <c r="B55" s="549" t="s">
        <v>717</v>
      </c>
      <c r="C55" s="549" t="s">
        <v>176</v>
      </c>
      <c r="D55" s="549"/>
      <c r="E55" s="545" t="s">
        <v>334</v>
      </c>
      <c r="F55" s="673">
        <f>F56</f>
        <v>956370</v>
      </c>
      <c r="G55" s="673">
        <f t="shared" ref="G55:R55" si="16">G56</f>
        <v>956370</v>
      </c>
      <c r="H55" s="673">
        <f t="shared" si="16"/>
        <v>737000</v>
      </c>
      <c r="I55" s="673">
        <f t="shared" si="16"/>
        <v>13430</v>
      </c>
      <c r="J55" s="673">
        <f t="shared" si="16"/>
        <v>0</v>
      </c>
      <c r="K55" s="673">
        <f t="shared" si="16"/>
        <v>0</v>
      </c>
      <c r="L55" s="673">
        <f t="shared" si="16"/>
        <v>0</v>
      </c>
      <c r="M55" s="673">
        <f t="shared" si="16"/>
        <v>0</v>
      </c>
      <c r="N55" s="673">
        <f t="shared" si="16"/>
        <v>0</v>
      </c>
      <c r="O55" s="673">
        <f t="shared" si="16"/>
        <v>0</v>
      </c>
      <c r="P55" s="673">
        <f t="shared" si="16"/>
        <v>0</v>
      </c>
      <c r="Q55" s="673">
        <f t="shared" si="16"/>
        <v>0</v>
      </c>
      <c r="R55" s="673">
        <f t="shared" si="16"/>
        <v>956370</v>
      </c>
      <c r="S55" s="706">
        <f t="shared" si="2"/>
        <v>956370</v>
      </c>
      <c r="T55" s="711"/>
      <c r="U55" s="712"/>
    </row>
    <row r="56" spans="1:21" s="571" customFormat="1" ht="63">
      <c r="A56" s="567">
        <v>130107</v>
      </c>
      <c r="B56" s="568" t="s">
        <v>718</v>
      </c>
      <c r="C56" s="568" t="s">
        <v>200</v>
      </c>
      <c r="D56" s="568" t="s">
        <v>336</v>
      </c>
      <c r="E56" s="76" t="s">
        <v>820</v>
      </c>
      <c r="F56" s="674">
        <f t="shared" si="12"/>
        <v>956370</v>
      </c>
      <c r="G56" s="674">
        <v>956370</v>
      </c>
      <c r="H56" s="674">
        <v>737000</v>
      </c>
      <c r="I56" s="674">
        <v>13430</v>
      </c>
      <c r="J56" s="674"/>
      <c r="K56" s="674">
        <f t="shared" si="13"/>
        <v>0</v>
      </c>
      <c r="L56" s="674"/>
      <c r="M56" s="674"/>
      <c r="N56" s="674"/>
      <c r="O56" s="674"/>
      <c r="P56" s="674"/>
      <c r="Q56" s="674"/>
      <c r="R56" s="674">
        <f t="shared" si="5"/>
        <v>956370</v>
      </c>
      <c r="S56" s="706">
        <f t="shared" si="2"/>
        <v>956370</v>
      </c>
      <c r="T56" s="713">
        <f>P56-Q56</f>
        <v>0</v>
      </c>
      <c r="U56" s="714">
        <f>O56-P56</f>
        <v>0</v>
      </c>
    </row>
    <row r="57" spans="1:21" s="36" customFormat="1" ht="15.75" hidden="1">
      <c r="A57" s="56">
        <v>150101</v>
      </c>
      <c r="B57" s="56"/>
      <c r="C57" s="56"/>
      <c r="D57" s="56"/>
      <c r="E57" s="58" t="s">
        <v>37</v>
      </c>
      <c r="F57" s="78">
        <f t="shared" si="12"/>
        <v>0</v>
      </c>
      <c r="G57" s="78"/>
      <c r="H57" s="78"/>
      <c r="I57" s="78"/>
      <c r="J57" s="78"/>
      <c r="K57" s="78">
        <f t="shared" si="13"/>
        <v>0</v>
      </c>
      <c r="L57" s="78"/>
      <c r="M57" s="78"/>
      <c r="N57" s="78"/>
      <c r="O57" s="78"/>
      <c r="P57" s="78"/>
      <c r="Q57" s="78"/>
      <c r="R57" s="78">
        <f t="shared" si="5"/>
        <v>0</v>
      </c>
      <c r="S57" s="553">
        <f t="shared" si="2"/>
        <v>0</v>
      </c>
      <c r="T57" s="112">
        <f>Q57-P57</f>
        <v>0</v>
      </c>
    </row>
    <row r="58" spans="1:21" s="32" customFormat="1" ht="78.75" hidden="1">
      <c r="A58" s="56">
        <v>150111</v>
      </c>
      <c r="B58" s="56"/>
      <c r="C58" s="56"/>
      <c r="D58" s="56"/>
      <c r="E58" s="67" t="s">
        <v>560</v>
      </c>
      <c r="F58" s="78">
        <f t="shared" si="12"/>
        <v>0</v>
      </c>
      <c r="G58" s="77"/>
      <c r="H58" s="77"/>
      <c r="I58" s="77"/>
      <c r="J58" s="78"/>
      <c r="K58" s="78">
        <f t="shared" si="13"/>
        <v>0</v>
      </c>
      <c r="L58" s="77"/>
      <c r="M58" s="77"/>
      <c r="N58" s="77"/>
      <c r="O58" s="78"/>
      <c r="P58" s="78"/>
      <c r="Q58" s="78"/>
      <c r="R58" s="78">
        <f t="shared" si="5"/>
        <v>0</v>
      </c>
      <c r="S58" s="553">
        <f t="shared" si="2"/>
        <v>0</v>
      </c>
      <c r="T58" s="112">
        <f>Q58-P58</f>
        <v>0</v>
      </c>
    </row>
    <row r="59" spans="1:21" s="36" customFormat="1" ht="15.75" hidden="1">
      <c r="A59" s="56">
        <v>250380</v>
      </c>
      <c r="B59" s="56"/>
      <c r="C59" s="56"/>
      <c r="D59" s="56"/>
      <c r="E59" s="58" t="s">
        <v>526</v>
      </c>
      <c r="F59" s="78">
        <f t="shared" si="12"/>
        <v>0</v>
      </c>
      <c r="G59" s="78"/>
      <c r="H59" s="78"/>
      <c r="I59" s="78"/>
      <c r="J59" s="78"/>
      <c r="K59" s="78">
        <f>+L59+O59</f>
        <v>0</v>
      </c>
      <c r="L59" s="78"/>
      <c r="M59" s="78"/>
      <c r="N59" s="78"/>
      <c r="O59" s="78"/>
      <c r="P59" s="78"/>
      <c r="Q59" s="78"/>
      <c r="R59" s="78">
        <f>+K59+F59</f>
        <v>0</v>
      </c>
      <c r="S59" s="553">
        <f t="shared" si="2"/>
        <v>0</v>
      </c>
      <c r="T59" s="112"/>
    </row>
    <row r="60" spans="1:21" ht="15.75">
      <c r="A60" s="56">
        <v>250404</v>
      </c>
      <c r="B60" s="62" t="s">
        <v>968</v>
      </c>
      <c r="C60" s="62" t="s">
        <v>97</v>
      </c>
      <c r="D60" s="62" t="s">
        <v>98</v>
      </c>
      <c r="E60" s="58" t="s">
        <v>552</v>
      </c>
      <c r="F60" s="669">
        <f t="shared" si="12"/>
        <v>225800</v>
      </c>
      <c r="G60" s="669">
        <v>225800</v>
      </c>
      <c r="H60" s="669"/>
      <c r="I60" s="669"/>
      <c r="J60" s="669"/>
      <c r="K60" s="669">
        <f t="shared" si="13"/>
        <v>0</v>
      </c>
      <c r="L60" s="669"/>
      <c r="M60" s="669"/>
      <c r="N60" s="669"/>
      <c r="O60" s="669"/>
      <c r="P60" s="669"/>
      <c r="Q60" s="669"/>
      <c r="R60" s="669">
        <f t="shared" si="5"/>
        <v>225800</v>
      </c>
      <c r="S60" s="706">
        <f t="shared" si="2"/>
        <v>225800</v>
      </c>
      <c r="T60" s="709">
        <f t="shared" ref="T60:T68" si="17">P60-Q60</f>
        <v>0</v>
      </c>
      <c r="U60" s="710">
        <f t="shared" ref="U60:U68" si="18">O60-P60</f>
        <v>0</v>
      </c>
    </row>
    <row r="61" spans="1:21" s="558" customFormat="1" ht="47.25">
      <c r="A61" s="559" t="s">
        <v>882</v>
      </c>
      <c r="B61" s="559" t="s">
        <v>881</v>
      </c>
      <c r="C61" s="559"/>
      <c r="D61" s="559"/>
      <c r="E61" s="557" t="s">
        <v>877</v>
      </c>
      <c r="F61" s="646">
        <f>+F66+F67+F71+F68+F73+F69+F72+F74+F77+F80+F81+F78+F83+F95+F85+F90+F91+F92+F98+F64+F86+F94+F88+F89</f>
        <v>57596000</v>
      </c>
      <c r="G61" s="646">
        <f>+G66+G67+G71+G68+G73+G69+G72+G74+G77+G80+G81+G78+G83+G95+G85+G90+G91+G92+G98+G64+G86+G94+G88+G89</f>
        <v>57596000</v>
      </c>
      <c r="H61" s="646">
        <f>+H66+H67+H71+H68+H73+H69+H72+H74+H77+H80+H81+H78+H83+H95+H85+H90+H91+H92+H98+H64+H86+H94+H88+H89</f>
        <v>17978000</v>
      </c>
      <c r="I61" s="646">
        <f>+I66+I67+I71+I68+I73+I69+I72+I74+I77+I80+I81+I78+I83+I95+I85+I90+I91+I92+I98+I64+I86+I94+I88+I89</f>
        <v>3161100</v>
      </c>
      <c r="J61" s="646">
        <f>+J66+J67+J71+J68+J73+J69+J72+J74+J77+J80+J81+J78+J83+J95+J85+J90+J91+J92+J98+J64+J86+J94+J88+J89</f>
        <v>0</v>
      </c>
      <c r="K61" s="675">
        <f t="shared" ref="K61:R61" si="19">+K66+K67+K71+K68+K73+K69+K72+K74+K77+K80+K81+K78+K83+K95+K85+K90+K91+K92+K98+K64+K86+K94+K88+K89+K96</f>
        <v>5924100</v>
      </c>
      <c r="L61" s="646">
        <f t="shared" si="19"/>
        <v>1552900</v>
      </c>
      <c r="M61" s="646">
        <f t="shared" si="19"/>
        <v>583600</v>
      </c>
      <c r="N61" s="646">
        <f t="shared" si="19"/>
        <v>60000</v>
      </c>
      <c r="O61" s="675">
        <f t="shared" si="19"/>
        <v>4371200</v>
      </c>
      <c r="P61" s="646">
        <f t="shared" si="19"/>
        <v>4348200</v>
      </c>
      <c r="Q61" s="646">
        <f t="shared" si="19"/>
        <v>4348200</v>
      </c>
      <c r="R61" s="675">
        <f t="shared" si="19"/>
        <v>63520100</v>
      </c>
      <c r="S61" s="706">
        <f t="shared" si="2"/>
        <v>63520100</v>
      </c>
      <c r="T61" s="707">
        <f t="shared" si="17"/>
        <v>0</v>
      </c>
      <c r="U61" s="708">
        <f t="shared" si="18"/>
        <v>23000</v>
      </c>
    </row>
    <row r="62" spans="1:21" s="558" customFormat="1" ht="47.25">
      <c r="A62" s="559"/>
      <c r="B62" s="559" t="s">
        <v>883</v>
      </c>
      <c r="C62" s="559"/>
      <c r="D62" s="559"/>
      <c r="E62" s="557" t="s">
        <v>877</v>
      </c>
      <c r="F62" s="646">
        <f>F63+F65+F72+F73+F76+F82+F87+F79+F97+F96+F70+F93</f>
        <v>57596000</v>
      </c>
      <c r="G62" s="646">
        <f t="shared" ref="G62:R62" si="20">G63+G65+G72+G73+G76+G82+G87+G79+G97+G96+G70+G93</f>
        <v>57596000</v>
      </c>
      <c r="H62" s="646">
        <f t="shared" si="20"/>
        <v>17978000</v>
      </c>
      <c r="I62" s="646">
        <f t="shared" si="20"/>
        <v>3161100</v>
      </c>
      <c r="J62" s="646">
        <f t="shared" si="20"/>
        <v>0</v>
      </c>
      <c r="K62" s="646">
        <f t="shared" si="20"/>
        <v>5924100</v>
      </c>
      <c r="L62" s="646">
        <f t="shared" si="20"/>
        <v>1552900</v>
      </c>
      <c r="M62" s="646">
        <f t="shared" si="20"/>
        <v>583600</v>
      </c>
      <c r="N62" s="646">
        <f t="shared" si="20"/>
        <v>60000</v>
      </c>
      <c r="O62" s="646">
        <f t="shared" si="20"/>
        <v>4371200</v>
      </c>
      <c r="P62" s="646">
        <f t="shared" si="20"/>
        <v>4348200</v>
      </c>
      <c r="Q62" s="646">
        <f t="shared" si="20"/>
        <v>4348200</v>
      </c>
      <c r="R62" s="646">
        <f t="shared" si="20"/>
        <v>63520100</v>
      </c>
      <c r="S62" s="706">
        <f t="shared" si="2"/>
        <v>63520100</v>
      </c>
      <c r="T62" s="707"/>
      <c r="U62" s="708"/>
    </row>
    <row r="63" spans="1:21" s="548" customFormat="1" ht="31.5">
      <c r="A63" s="544"/>
      <c r="B63" s="549" t="s">
        <v>16</v>
      </c>
      <c r="C63" s="549" t="s">
        <v>338</v>
      </c>
      <c r="D63" s="549"/>
      <c r="E63" s="545" t="s">
        <v>17</v>
      </c>
      <c r="F63" s="673">
        <f>SUBTOTAL(9,F64)</f>
        <v>959000</v>
      </c>
      <c r="G63" s="673">
        <f t="shared" ref="G63:R63" si="21">SUBTOTAL(9,G64)</f>
        <v>959000</v>
      </c>
      <c r="H63" s="673">
        <f t="shared" si="21"/>
        <v>457600</v>
      </c>
      <c r="I63" s="673">
        <f t="shared" si="21"/>
        <v>90400</v>
      </c>
      <c r="J63" s="673">
        <f t="shared" si="21"/>
        <v>0</v>
      </c>
      <c r="K63" s="673">
        <f t="shared" si="21"/>
        <v>0</v>
      </c>
      <c r="L63" s="673">
        <f t="shared" si="21"/>
        <v>0</v>
      </c>
      <c r="M63" s="673">
        <f t="shared" si="21"/>
        <v>0</v>
      </c>
      <c r="N63" s="673">
        <f t="shared" si="21"/>
        <v>0</v>
      </c>
      <c r="O63" s="673">
        <f t="shared" si="21"/>
        <v>0</v>
      </c>
      <c r="P63" s="673">
        <f t="shared" si="21"/>
        <v>0</v>
      </c>
      <c r="Q63" s="673">
        <f t="shared" si="21"/>
        <v>0</v>
      </c>
      <c r="R63" s="673">
        <f t="shared" si="21"/>
        <v>959000</v>
      </c>
      <c r="S63" s="706">
        <f t="shared" si="2"/>
        <v>959000</v>
      </c>
      <c r="T63" s="711"/>
      <c r="U63" s="712"/>
    </row>
    <row r="64" spans="1:21" s="571" customFormat="1" ht="63">
      <c r="A64" s="567" t="s">
        <v>843</v>
      </c>
      <c r="B64" s="568" t="s">
        <v>337</v>
      </c>
      <c r="C64" s="568" t="s">
        <v>166</v>
      </c>
      <c r="D64" s="573" t="s">
        <v>99</v>
      </c>
      <c r="E64" s="574" t="s">
        <v>165</v>
      </c>
      <c r="F64" s="676">
        <f>G64+J64</f>
        <v>959000</v>
      </c>
      <c r="G64" s="674">
        <v>959000</v>
      </c>
      <c r="H64" s="674">
        <v>457600</v>
      </c>
      <c r="I64" s="674">
        <v>90400</v>
      </c>
      <c r="J64" s="674"/>
      <c r="K64" s="674">
        <f>+L64+O64</f>
        <v>0</v>
      </c>
      <c r="L64" s="674"/>
      <c r="M64" s="674"/>
      <c r="N64" s="674"/>
      <c r="O64" s="674"/>
      <c r="P64" s="674"/>
      <c r="Q64" s="674"/>
      <c r="R64" s="674">
        <f>+K64+F64</f>
        <v>959000</v>
      </c>
      <c r="S64" s="706">
        <f t="shared" si="2"/>
        <v>959000</v>
      </c>
      <c r="T64" s="713">
        <f t="shared" si="17"/>
        <v>0</v>
      </c>
      <c r="U64" s="714">
        <f t="shared" si="18"/>
        <v>0</v>
      </c>
    </row>
    <row r="65" spans="1:21" s="548" customFormat="1" ht="47.25">
      <c r="A65" s="544"/>
      <c r="B65" s="549" t="s">
        <v>167</v>
      </c>
      <c r="C65" s="549" t="s">
        <v>168</v>
      </c>
      <c r="D65" s="549"/>
      <c r="E65" s="545" t="s">
        <v>676</v>
      </c>
      <c r="F65" s="673">
        <f t="shared" ref="F65:R65" si="22">SUBTOTAL(9,F66:F69)</f>
        <v>2037500</v>
      </c>
      <c r="G65" s="673">
        <f t="shared" si="22"/>
        <v>2037500</v>
      </c>
      <c r="H65" s="673">
        <f t="shared" si="22"/>
        <v>937400</v>
      </c>
      <c r="I65" s="673">
        <f t="shared" si="22"/>
        <v>63900</v>
      </c>
      <c r="J65" s="673">
        <f t="shared" si="22"/>
        <v>0</v>
      </c>
      <c r="K65" s="673">
        <f t="shared" si="22"/>
        <v>0</v>
      </c>
      <c r="L65" s="673">
        <f t="shared" si="22"/>
        <v>0</v>
      </c>
      <c r="M65" s="673">
        <f t="shared" si="22"/>
        <v>0</v>
      </c>
      <c r="N65" s="673">
        <f t="shared" si="22"/>
        <v>0</v>
      </c>
      <c r="O65" s="673">
        <f t="shared" si="22"/>
        <v>0</v>
      </c>
      <c r="P65" s="673">
        <f t="shared" si="22"/>
        <v>0</v>
      </c>
      <c r="Q65" s="673">
        <f t="shared" si="22"/>
        <v>0</v>
      </c>
      <c r="R65" s="673">
        <f t="shared" si="22"/>
        <v>2037500</v>
      </c>
      <c r="S65" s="706">
        <f t="shared" si="2"/>
        <v>2037500</v>
      </c>
      <c r="T65" s="711"/>
      <c r="U65" s="712"/>
    </row>
    <row r="66" spans="1:21" s="571" customFormat="1" ht="31.5">
      <c r="A66" s="567" t="s">
        <v>844</v>
      </c>
      <c r="B66" s="568" t="s">
        <v>177</v>
      </c>
      <c r="C66" s="568" t="s">
        <v>178</v>
      </c>
      <c r="D66" s="568" t="s">
        <v>99</v>
      </c>
      <c r="E66" s="76" t="s">
        <v>780</v>
      </c>
      <c r="F66" s="674">
        <f>G66+J66</f>
        <v>1359000</v>
      </c>
      <c r="G66" s="674">
        <v>1359000</v>
      </c>
      <c r="H66" s="674">
        <v>905800</v>
      </c>
      <c r="I66" s="674">
        <v>63900</v>
      </c>
      <c r="J66" s="674"/>
      <c r="K66" s="674">
        <f t="shared" ref="K66:K74" si="23">+L66+O66</f>
        <v>0</v>
      </c>
      <c r="L66" s="677"/>
      <c r="M66" s="677"/>
      <c r="N66" s="677"/>
      <c r="O66" s="674"/>
      <c r="P66" s="677"/>
      <c r="Q66" s="677"/>
      <c r="R66" s="674">
        <f>+K66+F66</f>
        <v>1359000</v>
      </c>
      <c r="S66" s="706">
        <f t="shared" si="2"/>
        <v>1359000</v>
      </c>
      <c r="T66" s="713">
        <f t="shared" si="17"/>
        <v>0</v>
      </c>
      <c r="U66" s="714">
        <f t="shared" si="18"/>
        <v>0</v>
      </c>
    </row>
    <row r="67" spans="1:21" s="571" customFormat="1" ht="47.25">
      <c r="A67" s="567" t="s">
        <v>425</v>
      </c>
      <c r="B67" s="568" t="s">
        <v>179</v>
      </c>
      <c r="C67" s="568" t="s">
        <v>180</v>
      </c>
      <c r="D67" s="568" t="s">
        <v>99</v>
      </c>
      <c r="E67" s="76" t="s">
        <v>406</v>
      </c>
      <c r="F67" s="674">
        <f>G67+J67</f>
        <v>126000</v>
      </c>
      <c r="G67" s="674">
        <v>126000</v>
      </c>
      <c r="H67" s="674">
        <v>26600</v>
      </c>
      <c r="I67" s="674"/>
      <c r="J67" s="674"/>
      <c r="K67" s="674">
        <f t="shared" si="23"/>
        <v>0</v>
      </c>
      <c r="L67" s="677"/>
      <c r="M67" s="677"/>
      <c r="N67" s="677"/>
      <c r="O67" s="674"/>
      <c r="P67" s="677"/>
      <c r="Q67" s="677"/>
      <c r="R67" s="674">
        <f>+K67+F67</f>
        <v>126000</v>
      </c>
      <c r="S67" s="706">
        <f t="shared" si="2"/>
        <v>126000</v>
      </c>
      <c r="T67" s="713">
        <f t="shared" si="17"/>
        <v>0</v>
      </c>
      <c r="U67" s="714">
        <f t="shared" si="18"/>
        <v>0</v>
      </c>
    </row>
    <row r="68" spans="1:21" s="571" customFormat="1" ht="63">
      <c r="A68" s="567" t="s">
        <v>838</v>
      </c>
      <c r="B68" s="568" t="s">
        <v>181</v>
      </c>
      <c r="C68" s="568" t="s">
        <v>182</v>
      </c>
      <c r="D68" s="568" t="s">
        <v>99</v>
      </c>
      <c r="E68" s="572" t="s">
        <v>681</v>
      </c>
      <c r="F68" s="674">
        <f>G68+J68</f>
        <v>77500</v>
      </c>
      <c r="G68" s="674">
        <v>77500</v>
      </c>
      <c r="H68" s="674"/>
      <c r="I68" s="674"/>
      <c r="J68" s="674"/>
      <c r="K68" s="674">
        <f t="shared" si="23"/>
        <v>0</v>
      </c>
      <c r="L68" s="677"/>
      <c r="M68" s="677"/>
      <c r="N68" s="677"/>
      <c r="O68" s="674"/>
      <c r="P68" s="677"/>
      <c r="Q68" s="677"/>
      <c r="R68" s="674">
        <f>+K68+F68</f>
        <v>77500</v>
      </c>
      <c r="S68" s="706">
        <f t="shared" si="2"/>
        <v>77500</v>
      </c>
      <c r="T68" s="713">
        <f t="shared" si="17"/>
        <v>0</v>
      </c>
      <c r="U68" s="714">
        <f t="shared" si="18"/>
        <v>0</v>
      </c>
    </row>
    <row r="69" spans="1:21" s="571" customFormat="1" ht="31.5">
      <c r="A69" s="567" t="s">
        <v>840</v>
      </c>
      <c r="B69" s="568" t="s">
        <v>183</v>
      </c>
      <c r="C69" s="568" t="s">
        <v>184</v>
      </c>
      <c r="D69" s="568" t="s">
        <v>99</v>
      </c>
      <c r="E69" s="76" t="s">
        <v>849</v>
      </c>
      <c r="F69" s="674">
        <f>G69+J69</f>
        <v>475000</v>
      </c>
      <c r="G69" s="674">
        <v>475000</v>
      </c>
      <c r="H69" s="674">
        <v>5000</v>
      </c>
      <c r="I69" s="674"/>
      <c r="J69" s="674"/>
      <c r="K69" s="674">
        <f t="shared" si="23"/>
        <v>0</v>
      </c>
      <c r="L69" s="677"/>
      <c r="M69" s="677"/>
      <c r="N69" s="677"/>
      <c r="O69" s="674"/>
      <c r="P69" s="677"/>
      <c r="Q69" s="677"/>
      <c r="R69" s="674">
        <f>+K69+F69</f>
        <v>475000</v>
      </c>
      <c r="S69" s="706">
        <f t="shared" si="2"/>
        <v>475000</v>
      </c>
      <c r="T69" s="713">
        <f>P69-Q69</f>
        <v>0</v>
      </c>
      <c r="U69" s="714">
        <f>O69-P69</f>
        <v>0</v>
      </c>
    </row>
    <row r="70" spans="1:21" s="548" customFormat="1" ht="31.5">
      <c r="A70" s="544"/>
      <c r="B70" s="549" t="s">
        <v>185</v>
      </c>
      <c r="C70" s="549" t="s">
        <v>186</v>
      </c>
      <c r="D70" s="549"/>
      <c r="E70" s="545" t="s">
        <v>721</v>
      </c>
      <c r="F70" s="673">
        <f>F71</f>
        <v>1080000</v>
      </c>
      <c r="G70" s="673">
        <f t="shared" ref="G70:R70" si="24">G71</f>
        <v>1080000</v>
      </c>
      <c r="H70" s="673">
        <f t="shared" si="24"/>
        <v>25000</v>
      </c>
      <c r="I70" s="673">
        <f t="shared" si="24"/>
        <v>0</v>
      </c>
      <c r="J70" s="673">
        <f t="shared" si="24"/>
        <v>0</v>
      </c>
      <c r="K70" s="673">
        <f t="shared" si="24"/>
        <v>0</v>
      </c>
      <c r="L70" s="673">
        <f t="shared" si="24"/>
        <v>0</v>
      </c>
      <c r="M70" s="673">
        <f t="shared" si="24"/>
        <v>0</v>
      </c>
      <c r="N70" s="673">
        <f t="shared" si="24"/>
        <v>0</v>
      </c>
      <c r="O70" s="673">
        <f t="shared" si="24"/>
        <v>0</v>
      </c>
      <c r="P70" s="673">
        <f t="shared" si="24"/>
        <v>0</v>
      </c>
      <c r="Q70" s="673">
        <f t="shared" si="24"/>
        <v>0</v>
      </c>
      <c r="R70" s="673">
        <f t="shared" si="24"/>
        <v>1080000</v>
      </c>
      <c r="S70" s="706">
        <f t="shared" si="2"/>
        <v>1080000</v>
      </c>
      <c r="T70" s="711"/>
      <c r="U70" s="712"/>
    </row>
    <row r="71" spans="1:21" s="571" customFormat="1" ht="63">
      <c r="A71" s="567" t="s">
        <v>847</v>
      </c>
      <c r="B71" s="568" t="s">
        <v>719</v>
      </c>
      <c r="C71" s="568" t="s">
        <v>720</v>
      </c>
      <c r="D71" s="568" t="s">
        <v>99</v>
      </c>
      <c r="E71" s="76" t="s">
        <v>722</v>
      </c>
      <c r="F71" s="674">
        <f>G71+J71</f>
        <v>1080000</v>
      </c>
      <c r="G71" s="674">
        <v>1080000</v>
      </c>
      <c r="H71" s="674">
        <v>25000</v>
      </c>
      <c r="I71" s="674"/>
      <c r="J71" s="674"/>
      <c r="K71" s="674">
        <f t="shared" si="23"/>
        <v>0</v>
      </c>
      <c r="L71" s="677"/>
      <c r="M71" s="677"/>
      <c r="N71" s="677"/>
      <c r="O71" s="674"/>
      <c r="P71" s="677"/>
      <c r="Q71" s="677"/>
      <c r="R71" s="674">
        <f>+K71+F71</f>
        <v>1080000</v>
      </c>
      <c r="S71" s="706">
        <f t="shared" si="2"/>
        <v>1080000</v>
      </c>
      <c r="T71" s="713">
        <f>P71-Q71</f>
        <v>0</v>
      </c>
      <c r="U71" s="714">
        <f>O71-P71</f>
        <v>0</v>
      </c>
    </row>
    <row r="72" spans="1:21" ht="110.25">
      <c r="A72" s="56" t="s">
        <v>806</v>
      </c>
      <c r="B72" s="62" t="s">
        <v>187</v>
      </c>
      <c r="C72" s="62" t="s">
        <v>188</v>
      </c>
      <c r="D72" s="62" t="s">
        <v>99</v>
      </c>
      <c r="E72" s="58" t="s">
        <v>358</v>
      </c>
      <c r="F72" s="669">
        <f>G72+J72</f>
        <v>9342000</v>
      </c>
      <c r="G72" s="669">
        <v>9342000</v>
      </c>
      <c r="H72" s="669"/>
      <c r="I72" s="669"/>
      <c r="J72" s="669"/>
      <c r="K72" s="671">
        <f t="shared" si="23"/>
        <v>0</v>
      </c>
      <c r="L72" s="678"/>
      <c r="M72" s="678"/>
      <c r="N72" s="678"/>
      <c r="O72" s="671"/>
      <c r="P72" s="678"/>
      <c r="Q72" s="678"/>
      <c r="R72" s="671">
        <f>+K72+F72</f>
        <v>9342000</v>
      </c>
      <c r="S72" s="706">
        <f t="shared" si="2"/>
        <v>9342000</v>
      </c>
      <c r="T72" s="709">
        <f>P72-Q72</f>
        <v>0</v>
      </c>
      <c r="U72" s="710">
        <f>O72-P72</f>
        <v>0</v>
      </c>
    </row>
    <row r="73" spans="1:21" ht="15.75">
      <c r="A73" s="56" t="s">
        <v>567</v>
      </c>
      <c r="B73" s="62" t="s">
        <v>189</v>
      </c>
      <c r="C73" s="62" t="s">
        <v>190</v>
      </c>
      <c r="D73" s="62" t="s">
        <v>99</v>
      </c>
      <c r="E73" s="58" t="s">
        <v>552</v>
      </c>
      <c r="F73" s="669">
        <f>G73+J73</f>
        <v>1786600</v>
      </c>
      <c r="G73" s="669">
        <v>1786600</v>
      </c>
      <c r="H73" s="669">
        <v>1119200</v>
      </c>
      <c r="I73" s="669">
        <v>140100</v>
      </c>
      <c r="J73" s="669"/>
      <c r="K73" s="669">
        <f t="shared" si="23"/>
        <v>0</v>
      </c>
      <c r="L73" s="678"/>
      <c r="M73" s="678"/>
      <c r="N73" s="678"/>
      <c r="O73" s="669"/>
      <c r="P73" s="678"/>
      <c r="Q73" s="678"/>
      <c r="R73" s="669">
        <f>+K73+F73</f>
        <v>1786600</v>
      </c>
      <c r="S73" s="706">
        <f t="shared" si="2"/>
        <v>1786600</v>
      </c>
      <c r="T73" s="709">
        <f>P73-Q73</f>
        <v>0</v>
      </c>
      <c r="U73" s="710">
        <f>O73-P73</f>
        <v>0</v>
      </c>
    </row>
    <row r="74" spans="1:21" s="36" customFormat="1" ht="47.25" hidden="1">
      <c r="A74" s="56" t="s">
        <v>698</v>
      </c>
      <c r="B74" s="56"/>
      <c r="C74" s="56"/>
      <c r="D74" s="56"/>
      <c r="E74" s="58" t="s">
        <v>499</v>
      </c>
      <c r="F74" s="78">
        <f>G74+J74</f>
        <v>0</v>
      </c>
      <c r="G74" s="78"/>
      <c r="H74" s="78"/>
      <c r="I74" s="78"/>
      <c r="J74" s="78"/>
      <c r="K74" s="78">
        <f t="shared" si="23"/>
        <v>0</v>
      </c>
      <c r="L74" s="80"/>
      <c r="M74" s="80"/>
      <c r="N74" s="80"/>
      <c r="O74" s="78"/>
      <c r="P74" s="80"/>
      <c r="Q74" s="80"/>
      <c r="R74" s="78">
        <f>+K74+F74</f>
        <v>0</v>
      </c>
      <c r="S74" s="553">
        <f t="shared" si="2"/>
        <v>0</v>
      </c>
      <c r="T74" s="112">
        <f>Q74-P74</f>
        <v>0</v>
      </c>
    </row>
    <row r="75" spans="1:21" s="36" customFormat="1" ht="31.5" hidden="1">
      <c r="A75" s="56"/>
      <c r="B75" s="56"/>
      <c r="C75" s="56"/>
      <c r="D75" s="56"/>
      <c r="E75" s="76" t="s">
        <v>530</v>
      </c>
      <c r="F75" s="78">
        <f>G75+J75</f>
        <v>0</v>
      </c>
      <c r="G75" s="79"/>
      <c r="H75" s="79"/>
      <c r="I75" s="79"/>
      <c r="J75" s="79"/>
      <c r="K75" s="79"/>
      <c r="L75" s="81"/>
      <c r="M75" s="81"/>
      <c r="N75" s="81"/>
      <c r="O75" s="78"/>
      <c r="P75" s="81"/>
      <c r="Q75" s="81"/>
      <c r="R75" s="79">
        <f>+K75+F75</f>
        <v>0</v>
      </c>
      <c r="S75" s="553">
        <f t="shared" si="2"/>
        <v>0</v>
      </c>
      <c r="T75" s="112">
        <f>Q75-P75</f>
        <v>0</v>
      </c>
    </row>
    <row r="76" spans="1:21" s="548" customFormat="1" ht="31.5">
      <c r="A76" s="544"/>
      <c r="B76" s="549" t="s">
        <v>169</v>
      </c>
      <c r="C76" s="549" t="s">
        <v>170</v>
      </c>
      <c r="D76" s="549"/>
      <c r="E76" s="545" t="s">
        <v>947</v>
      </c>
      <c r="F76" s="673">
        <f>SUBTOTAL(9,F77:F78)</f>
        <v>6791200</v>
      </c>
      <c r="G76" s="673">
        <f t="shared" ref="G76:R76" si="25">SUBTOTAL(9,G77:G78)</f>
        <v>6791200</v>
      </c>
      <c r="H76" s="673">
        <f t="shared" si="25"/>
        <v>0</v>
      </c>
      <c r="I76" s="673">
        <f t="shared" si="25"/>
        <v>0</v>
      </c>
      <c r="J76" s="673">
        <f t="shared" si="25"/>
        <v>0</v>
      </c>
      <c r="K76" s="673">
        <f t="shared" si="25"/>
        <v>0</v>
      </c>
      <c r="L76" s="673">
        <f t="shared" si="25"/>
        <v>0</v>
      </c>
      <c r="M76" s="673">
        <f t="shared" si="25"/>
        <v>0</v>
      </c>
      <c r="N76" s="673">
        <f t="shared" si="25"/>
        <v>0</v>
      </c>
      <c r="O76" s="673">
        <f t="shared" si="25"/>
        <v>0</v>
      </c>
      <c r="P76" s="673">
        <f t="shared" si="25"/>
        <v>0</v>
      </c>
      <c r="Q76" s="673">
        <f t="shared" si="25"/>
        <v>0</v>
      </c>
      <c r="R76" s="673">
        <f t="shared" si="25"/>
        <v>6791200</v>
      </c>
      <c r="S76" s="706">
        <f t="shared" si="2"/>
        <v>6791200</v>
      </c>
      <c r="T76" s="711"/>
      <c r="U76" s="712"/>
    </row>
    <row r="77" spans="1:21" s="571" customFormat="1" ht="47.25">
      <c r="A77" s="567">
        <v>130102</v>
      </c>
      <c r="B77" s="568" t="s">
        <v>191</v>
      </c>
      <c r="C77" s="568" t="s">
        <v>192</v>
      </c>
      <c r="D77" s="568" t="s">
        <v>336</v>
      </c>
      <c r="E77" s="76" t="s">
        <v>850</v>
      </c>
      <c r="F77" s="674">
        <f>G77+J77</f>
        <v>4631300</v>
      </c>
      <c r="G77" s="674">
        <v>4631300</v>
      </c>
      <c r="H77" s="674"/>
      <c r="I77" s="674"/>
      <c r="J77" s="674"/>
      <c r="K77" s="674">
        <f>+L77+O77</f>
        <v>0</v>
      </c>
      <c r="L77" s="677"/>
      <c r="M77" s="677"/>
      <c r="N77" s="677"/>
      <c r="O77" s="674"/>
      <c r="P77" s="677"/>
      <c r="Q77" s="677"/>
      <c r="R77" s="674">
        <f>+K77+F77</f>
        <v>4631300</v>
      </c>
      <c r="S77" s="706">
        <f t="shared" si="2"/>
        <v>4631300</v>
      </c>
      <c r="T77" s="713">
        <f>P77-Q77</f>
        <v>0</v>
      </c>
      <c r="U77" s="714">
        <f>O77-P77</f>
        <v>0</v>
      </c>
    </row>
    <row r="78" spans="1:21" s="571" customFormat="1" ht="47.25">
      <c r="A78" s="567">
        <v>130106</v>
      </c>
      <c r="B78" s="568" t="s">
        <v>193</v>
      </c>
      <c r="C78" s="568" t="s">
        <v>194</v>
      </c>
      <c r="D78" s="568" t="s">
        <v>336</v>
      </c>
      <c r="E78" s="76" t="s">
        <v>563</v>
      </c>
      <c r="F78" s="674">
        <f>G78+J78</f>
        <v>2159900</v>
      </c>
      <c r="G78" s="674">
        <v>2159900</v>
      </c>
      <c r="H78" s="674"/>
      <c r="I78" s="674"/>
      <c r="J78" s="674"/>
      <c r="K78" s="674">
        <f>+L78+O78</f>
        <v>0</v>
      </c>
      <c r="L78" s="677"/>
      <c r="M78" s="677"/>
      <c r="N78" s="677"/>
      <c r="O78" s="674"/>
      <c r="P78" s="677"/>
      <c r="Q78" s="677"/>
      <c r="R78" s="674">
        <f>+K78+F78</f>
        <v>2159900</v>
      </c>
      <c r="S78" s="706">
        <f t="shared" ref="S78:S141" si="26">+F78+K78</f>
        <v>2159900</v>
      </c>
      <c r="T78" s="713">
        <f>P78-Q78</f>
        <v>0</v>
      </c>
      <c r="U78" s="714">
        <f>O78-P78</f>
        <v>0</v>
      </c>
    </row>
    <row r="79" spans="1:21" s="548" customFormat="1" ht="47.25">
      <c r="A79" s="544"/>
      <c r="B79" s="549" t="s">
        <v>174</v>
      </c>
      <c r="C79" s="549" t="s">
        <v>333</v>
      </c>
      <c r="D79" s="549"/>
      <c r="E79" s="545" t="s">
        <v>679</v>
      </c>
      <c r="F79" s="673">
        <f>SUBTOTAL(9,F80:F81)</f>
        <v>2623900</v>
      </c>
      <c r="G79" s="673">
        <f t="shared" ref="G79:R79" si="27">SUBTOTAL(9,G80:G81)</f>
        <v>2623900</v>
      </c>
      <c r="H79" s="673">
        <f t="shared" si="27"/>
        <v>1711100</v>
      </c>
      <c r="I79" s="673">
        <f t="shared" si="27"/>
        <v>15600</v>
      </c>
      <c r="J79" s="673">
        <f t="shared" si="27"/>
        <v>0</v>
      </c>
      <c r="K79" s="673">
        <f t="shared" si="27"/>
        <v>0</v>
      </c>
      <c r="L79" s="673">
        <f t="shared" si="27"/>
        <v>0</v>
      </c>
      <c r="M79" s="673">
        <f t="shared" si="27"/>
        <v>0</v>
      </c>
      <c r="N79" s="673">
        <f t="shared" si="27"/>
        <v>0</v>
      </c>
      <c r="O79" s="673">
        <f t="shared" si="27"/>
        <v>0</v>
      </c>
      <c r="P79" s="673">
        <f t="shared" si="27"/>
        <v>0</v>
      </c>
      <c r="Q79" s="673">
        <f t="shared" si="27"/>
        <v>0</v>
      </c>
      <c r="R79" s="673">
        <f t="shared" si="27"/>
        <v>2623900</v>
      </c>
      <c r="S79" s="706">
        <f t="shared" si="26"/>
        <v>2623900</v>
      </c>
      <c r="T79" s="711"/>
      <c r="U79" s="712"/>
    </row>
    <row r="80" spans="1:21" s="571" customFormat="1" ht="47.25">
      <c r="A80" s="567">
        <v>130104</v>
      </c>
      <c r="B80" s="568" t="s">
        <v>173</v>
      </c>
      <c r="C80" s="568" t="s">
        <v>195</v>
      </c>
      <c r="D80" s="568" t="s">
        <v>336</v>
      </c>
      <c r="E80" s="76" t="s">
        <v>413</v>
      </c>
      <c r="F80" s="674">
        <f>G80+J80</f>
        <v>2414000</v>
      </c>
      <c r="G80" s="674">
        <v>2414000</v>
      </c>
      <c r="H80" s="674">
        <v>1711100</v>
      </c>
      <c r="I80" s="674">
        <v>15600</v>
      </c>
      <c r="J80" s="674"/>
      <c r="K80" s="674">
        <f>+L80+O80</f>
        <v>0</v>
      </c>
      <c r="L80" s="677"/>
      <c r="M80" s="677"/>
      <c r="N80" s="677"/>
      <c r="O80" s="674"/>
      <c r="P80" s="677"/>
      <c r="Q80" s="677"/>
      <c r="R80" s="674">
        <f>+K80+F80</f>
        <v>2414000</v>
      </c>
      <c r="S80" s="706">
        <f t="shared" si="26"/>
        <v>2414000</v>
      </c>
      <c r="T80" s="713">
        <f>P80-Q80</f>
        <v>0</v>
      </c>
      <c r="U80" s="714">
        <f>O80-P80</f>
        <v>0</v>
      </c>
    </row>
    <row r="81" spans="1:21" s="571" customFormat="1" ht="47.25">
      <c r="A81" s="567">
        <v>130105</v>
      </c>
      <c r="B81" s="568" t="s">
        <v>196</v>
      </c>
      <c r="C81" s="568" t="s">
        <v>335</v>
      </c>
      <c r="D81" s="568" t="s">
        <v>336</v>
      </c>
      <c r="E81" s="76" t="s">
        <v>112</v>
      </c>
      <c r="F81" s="674">
        <f>G81+J81</f>
        <v>209900</v>
      </c>
      <c r="G81" s="674">
        <v>209900</v>
      </c>
      <c r="H81" s="674"/>
      <c r="I81" s="674"/>
      <c r="J81" s="674"/>
      <c r="K81" s="674">
        <f>+L81+O81</f>
        <v>0</v>
      </c>
      <c r="L81" s="677"/>
      <c r="M81" s="677"/>
      <c r="N81" s="677"/>
      <c r="O81" s="674"/>
      <c r="P81" s="677"/>
      <c r="Q81" s="677"/>
      <c r="R81" s="674">
        <f>+K81+F81</f>
        <v>209900</v>
      </c>
      <c r="S81" s="706">
        <f t="shared" si="26"/>
        <v>209900</v>
      </c>
      <c r="T81" s="713">
        <f>P81-Q81</f>
        <v>0</v>
      </c>
      <c r="U81" s="714">
        <f>O81-P81</f>
        <v>0</v>
      </c>
    </row>
    <row r="82" spans="1:21" s="548" customFormat="1" ht="31.5">
      <c r="A82" s="544"/>
      <c r="B82" s="549" t="s">
        <v>175</v>
      </c>
      <c r="C82" s="549" t="s">
        <v>176</v>
      </c>
      <c r="D82" s="549"/>
      <c r="E82" s="545" t="s">
        <v>723</v>
      </c>
      <c r="F82" s="673">
        <f>SUBTOTAL(9,F83:F86)</f>
        <v>28272900</v>
      </c>
      <c r="G82" s="673">
        <f t="shared" ref="G82:R82" si="28">SUBTOTAL(9,G83:G86)</f>
        <v>28272900</v>
      </c>
      <c r="H82" s="673">
        <f t="shared" si="28"/>
        <v>13047600</v>
      </c>
      <c r="I82" s="673">
        <f t="shared" si="28"/>
        <v>2828600</v>
      </c>
      <c r="J82" s="673">
        <f t="shared" si="28"/>
        <v>0</v>
      </c>
      <c r="K82" s="673">
        <f t="shared" si="28"/>
        <v>5909400</v>
      </c>
      <c r="L82" s="673">
        <f t="shared" si="28"/>
        <v>1538200</v>
      </c>
      <c r="M82" s="673">
        <f t="shared" si="28"/>
        <v>583600</v>
      </c>
      <c r="N82" s="673">
        <f t="shared" si="28"/>
        <v>60000</v>
      </c>
      <c r="O82" s="673">
        <f t="shared" si="28"/>
        <v>4371200</v>
      </c>
      <c r="P82" s="673">
        <f t="shared" si="28"/>
        <v>4348200</v>
      </c>
      <c r="Q82" s="673">
        <f t="shared" si="28"/>
        <v>4348200</v>
      </c>
      <c r="R82" s="673">
        <f t="shared" si="28"/>
        <v>34182300</v>
      </c>
      <c r="S82" s="706">
        <f t="shared" si="26"/>
        <v>34182300</v>
      </c>
      <c r="T82" s="711"/>
      <c r="U82" s="712"/>
    </row>
    <row r="83" spans="1:21" s="571" customFormat="1" ht="63">
      <c r="A83" s="567">
        <v>130107</v>
      </c>
      <c r="B83" s="568" t="s">
        <v>199</v>
      </c>
      <c r="C83" s="568" t="s">
        <v>200</v>
      </c>
      <c r="D83" s="568" t="s">
        <v>336</v>
      </c>
      <c r="E83" s="76" t="s">
        <v>820</v>
      </c>
      <c r="F83" s="674">
        <f>G83+J83</f>
        <v>18749400</v>
      </c>
      <c r="G83" s="674">
        <v>18749400</v>
      </c>
      <c r="H83" s="674">
        <v>10270900</v>
      </c>
      <c r="I83" s="674">
        <v>2676800</v>
      </c>
      <c r="J83" s="674"/>
      <c r="K83" s="674">
        <f>+L83+O83</f>
        <v>5909400</v>
      </c>
      <c r="L83" s="677">
        <v>1538200</v>
      </c>
      <c r="M83" s="677">
        <v>583600</v>
      </c>
      <c r="N83" s="677">
        <v>60000</v>
      </c>
      <c r="O83" s="674">
        <f>4348200+23000</f>
        <v>4371200</v>
      </c>
      <c r="P83" s="677">
        <v>4348200</v>
      </c>
      <c r="Q83" s="677">
        <v>4348200</v>
      </c>
      <c r="R83" s="674">
        <f>+K83+F83</f>
        <v>24658800</v>
      </c>
      <c r="S83" s="706">
        <f t="shared" si="26"/>
        <v>24658800</v>
      </c>
      <c r="T83" s="713">
        <f>P83-Q83</f>
        <v>0</v>
      </c>
      <c r="U83" s="714">
        <f>O83-P83</f>
        <v>23000</v>
      </c>
    </row>
    <row r="84" spans="1:21" s="36" customFormat="1" ht="31.5" hidden="1">
      <c r="A84" s="56">
        <v>130110</v>
      </c>
      <c r="B84" s="56"/>
      <c r="C84" s="56"/>
      <c r="D84" s="56"/>
      <c r="E84" s="58" t="s">
        <v>409</v>
      </c>
      <c r="F84" s="78">
        <f>G84+J84</f>
        <v>0</v>
      </c>
      <c r="G84" s="78"/>
      <c r="H84" s="78"/>
      <c r="I84" s="78"/>
      <c r="J84" s="78"/>
      <c r="K84" s="78">
        <f>+L84+O84</f>
        <v>0</v>
      </c>
      <c r="L84" s="80"/>
      <c r="M84" s="80"/>
      <c r="N84" s="80"/>
      <c r="O84" s="78"/>
      <c r="P84" s="80"/>
      <c r="Q84" s="80"/>
      <c r="R84" s="78">
        <f>+K84+F84</f>
        <v>0</v>
      </c>
      <c r="S84" s="553">
        <f t="shared" si="26"/>
        <v>0</v>
      </c>
      <c r="T84" s="112">
        <f>Q84-P84</f>
        <v>0</v>
      </c>
    </row>
    <row r="85" spans="1:21" s="571" customFormat="1" ht="63">
      <c r="A85" s="567">
        <v>130203</v>
      </c>
      <c r="B85" s="568" t="s">
        <v>201</v>
      </c>
      <c r="C85" s="568" t="s">
        <v>202</v>
      </c>
      <c r="D85" s="568" t="s">
        <v>336</v>
      </c>
      <c r="E85" s="76" t="s">
        <v>415</v>
      </c>
      <c r="F85" s="674">
        <f>G85+J85</f>
        <v>3647700</v>
      </c>
      <c r="G85" s="674">
        <v>3647700</v>
      </c>
      <c r="H85" s="674"/>
      <c r="I85" s="674"/>
      <c r="J85" s="674"/>
      <c r="K85" s="674">
        <f>+L85+O85</f>
        <v>0</v>
      </c>
      <c r="L85" s="677"/>
      <c r="M85" s="677"/>
      <c r="N85" s="677"/>
      <c r="O85" s="674"/>
      <c r="P85" s="677"/>
      <c r="Q85" s="677"/>
      <c r="R85" s="674">
        <f>+K85+F85</f>
        <v>3647700</v>
      </c>
      <c r="S85" s="706">
        <f t="shared" si="26"/>
        <v>3647700</v>
      </c>
      <c r="T85" s="713">
        <f>P85-Q85</f>
        <v>0</v>
      </c>
      <c r="U85" s="714">
        <f>O85-P85</f>
        <v>0</v>
      </c>
    </row>
    <row r="86" spans="1:21" s="571" customFormat="1" ht="63">
      <c r="A86" s="567">
        <v>130114</v>
      </c>
      <c r="B86" s="568" t="s">
        <v>203</v>
      </c>
      <c r="C86" s="568" t="s">
        <v>204</v>
      </c>
      <c r="D86" s="568" t="s">
        <v>336</v>
      </c>
      <c r="E86" s="76" t="s">
        <v>416</v>
      </c>
      <c r="F86" s="674">
        <f>G86+J86</f>
        <v>5875800</v>
      </c>
      <c r="G86" s="674">
        <v>5875800</v>
      </c>
      <c r="H86" s="674">
        <v>2776700</v>
      </c>
      <c r="I86" s="674">
        <v>151800</v>
      </c>
      <c r="J86" s="674"/>
      <c r="K86" s="674">
        <f>+L86+O86</f>
        <v>0</v>
      </c>
      <c r="L86" s="677"/>
      <c r="M86" s="677"/>
      <c r="N86" s="677"/>
      <c r="O86" s="674"/>
      <c r="P86" s="677"/>
      <c r="Q86" s="677"/>
      <c r="R86" s="674">
        <f>+K86+F86</f>
        <v>5875800</v>
      </c>
      <c r="S86" s="706">
        <f t="shared" si="26"/>
        <v>5875800</v>
      </c>
      <c r="T86" s="713">
        <f>P86-Q86</f>
        <v>0</v>
      </c>
      <c r="U86" s="714">
        <f>O86-P86</f>
        <v>0</v>
      </c>
    </row>
    <row r="87" spans="1:21" s="548" customFormat="1" ht="31.5">
      <c r="A87" s="544"/>
      <c r="B87" s="549" t="s">
        <v>724</v>
      </c>
      <c r="C87" s="549" t="s">
        <v>725</v>
      </c>
      <c r="D87" s="549"/>
      <c r="E87" s="545" t="s">
        <v>726</v>
      </c>
      <c r="F87" s="673">
        <f>SUBTOTAL(9,F88:F90)</f>
        <v>1944700</v>
      </c>
      <c r="G87" s="673">
        <f t="shared" ref="G87:R87" si="29">SUBTOTAL(9,G88:G90)</f>
        <v>1944700</v>
      </c>
      <c r="H87" s="673">
        <f t="shared" si="29"/>
        <v>0</v>
      </c>
      <c r="I87" s="673">
        <f t="shared" si="29"/>
        <v>0</v>
      </c>
      <c r="J87" s="673">
        <f t="shared" si="29"/>
        <v>0</v>
      </c>
      <c r="K87" s="673">
        <f t="shared" si="29"/>
        <v>0</v>
      </c>
      <c r="L87" s="673">
        <f t="shared" si="29"/>
        <v>0</v>
      </c>
      <c r="M87" s="673">
        <f t="shared" si="29"/>
        <v>0</v>
      </c>
      <c r="N87" s="673">
        <f t="shared" si="29"/>
        <v>0</v>
      </c>
      <c r="O87" s="673">
        <f t="shared" si="29"/>
        <v>0</v>
      </c>
      <c r="P87" s="673">
        <f t="shared" si="29"/>
        <v>0</v>
      </c>
      <c r="Q87" s="673">
        <f t="shared" si="29"/>
        <v>0</v>
      </c>
      <c r="R87" s="673">
        <f t="shared" si="29"/>
        <v>1944700</v>
      </c>
      <c r="S87" s="706">
        <f t="shared" si="26"/>
        <v>1944700</v>
      </c>
      <c r="T87" s="711"/>
      <c r="U87" s="712"/>
    </row>
    <row r="88" spans="1:21" s="571" customFormat="1" ht="110.25">
      <c r="A88" s="575">
        <v>130201</v>
      </c>
      <c r="B88" s="576" t="s">
        <v>727</v>
      </c>
      <c r="C88" s="576" t="s">
        <v>728</v>
      </c>
      <c r="D88" s="576" t="s">
        <v>336</v>
      </c>
      <c r="E88" s="577" t="s">
        <v>729</v>
      </c>
      <c r="F88" s="674">
        <f>G88+J88</f>
        <v>510000</v>
      </c>
      <c r="G88" s="674">
        <v>510000</v>
      </c>
      <c r="H88" s="674"/>
      <c r="I88" s="674"/>
      <c r="J88" s="674"/>
      <c r="K88" s="674">
        <f>+L88+O88</f>
        <v>0</v>
      </c>
      <c r="L88" s="677"/>
      <c r="M88" s="677"/>
      <c r="N88" s="677"/>
      <c r="O88" s="674"/>
      <c r="P88" s="677"/>
      <c r="Q88" s="677"/>
      <c r="R88" s="674">
        <f>+K88+F88</f>
        <v>510000</v>
      </c>
      <c r="S88" s="706">
        <f t="shared" si="26"/>
        <v>510000</v>
      </c>
      <c r="T88" s="713">
        <f>P88-Q88</f>
        <v>0</v>
      </c>
      <c r="U88" s="714">
        <f>O88-P88</f>
        <v>0</v>
      </c>
    </row>
    <row r="89" spans="1:21" s="571" customFormat="1" ht="110.25">
      <c r="A89" s="575">
        <v>130202</v>
      </c>
      <c r="B89" s="576" t="s">
        <v>730</v>
      </c>
      <c r="C89" s="576" t="s">
        <v>731</v>
      </c>
      <c r="D89" s="576" t="s">
        <v>336</v>
      </c>
      <c r="E89" s="577" t="s">
        <v>732</v>
      </c>
      <c r="F89" s="674">
        <f>G89+J89</f>
        <v>190000</v>
      </c>
      <c r="G89" s="674">
        <v>190000</v>
      </c>
      <c r="H89" s="674"/>
      <c r="I89" s="674"/>
      <c r="J89" s="674"/>
      <c r="K89" s="674">
        <f>+L89+O89</f>
        <v>0</v>
      </c>
      <c r="L89" s="677"/>
      <c r="M89" s="677"/>
      <c r="N89" s="677"/>
      <c r="O89" s="674"/>
      <c r="P89" s="677"/>
      <c r="Q89" s="677"/>
      <c r="R89" s="674">
        <f>+K89+F89</f>
        <v>190000</v>
      </c>
      <c r="S89" s="706">
        <f t="shared" si="26"/>
        <v>190000</v>
      </c>
      <c r="T89" s="713">
        <f>P89-Q89</f>
        <v>0</v>
      </c>
      <c r="U89" s="714">
        <f>O89-P89</f>
        <v>0</v>
      </c>
    </row>
    <row r="90" spans="1:21" s="571" customFormat="1" ht="78.75">
      <c r="A90" s="567">
        <v>130204</v>
      </c>
      <c r="B90" s="568" t="s">
        <v>733</v>
      </c>
      <c r="C90" s="568" t="s">
        <v>734</v>
      </c>
      <c r="D90" s="568" t="s">
        <v>336</v>
      </c>
      <c r="E90" s="76" t="s">
        <v>735</v>
      </c>
      <c r="F90" s="674">
        <f>G90+J90</f>
        <v>1244700</v>
      </c>
      <c r="G90" s="674">
        <v>1244700</v>
      </c>
      <c r="H90" s="674"/>
      <c r="I90" s="674"/>
      <c r="J90" s="674"/>
      <c r="K90" s="674">
        <f>+L90+O90</f>
        <v>0</v>
      </c>
      <c r="L90" s="677"/>
      <c r="M90" s="677"/>
      <c r="N90" s="677"/>
      <c r="O90" s="674"/>
      <c r="P90" s="677"/>
      <c r="Q90" s="677"/>
      <c r="R90" s="674">
        <f>+K90+F90</f>
        <v>1244700</v>
      </c>
      <c r="S90" s="706">
        <f t="shared" si="26"/>
        <v>1244700</v>
      </c>
      <c r="T90" s="713">
        <f>P90-Q90</f>
        <v>0</v>
      </c>
      <c r="U90" s="714">
        <f>O90-P90</f>
        <v>0</v>
      </c>
    </row>
    <row r="91" spans="1:21" s="36" customFormat="1" ht="78.75" hidden="1">
      <c r="A91" s="56">
        <v>130205</v>
      </c>
      <c r="B91" s="56"/>
      <c r="C91" s="56"/>
      <c r="D91" s="56"/>
      <c r="E91" s="58" t="s">
        <v>807</v>
      </c>
      <c r="F91" s="78">
        <f>G91+J91</f>
        <v>0</v>
      </c>
      <c r="G91" s="78"/>
      <c r="H91" s="78"/>
      <c r="I91" s="78"/>
      <c r="J91" s="78"/>
      <c r="K91" s="78">
        <f>+L91+O91</f>
        <v>0</v>
      </c>
      <c r="L91" s="80"/>
      <c r="M91" s="80"/>
      <c r="N91" s="80"/>
      <c r="O91" s="78"/>
      <c r="P91" s="80"/>
      <c r="Q91" s="80"/>
      <c r="R91" s="78">
        <f>+K91+F91</f>
        <v>0</v>
      </c>
      <c r="S91" s="553">
        <f t="shared" si="26"/>
        <v>0</v>
      </c>
      <c r="T91" s="112">
        <f>Q91-P91</f>
        <v>0</v>
      </c>
    </row>
    <row r="92" spans="1:21" s="36" customFormat="1" ht="15.75" hidden="1">
      <c r="A92" s="56">
        <v>150101</v>
      </c>
      <c r="B92" s="56"/>
      <c r="C92" s="56"/>
      <c r="D92" s="56"/>
      <c r="E92" s="58" t="s">
        <v>37</v>
      </c>
      <c r="F92" s="78">
        <f>G92+J92</f>
        <v>0</v>
      </c>
      <c r="G92" s="78"/>
      <c r="H92" s="78"/>
      <c r="I92" s="78"/>
      <c r="J92" s="78"/>
      <c r="K92" s="78">
        <f>+L92+O92</f>
        <v>0</v>
      </c>
      <c r="L92" s="78"/>
      <c r="M92" s="78"/>
      <c r="N92" s="78"/>
      <c r="O92" s="78"/>
      <c r="P92" s="78"/>
      <c r="Q92" s="78"/>
      <c r="R92" s="78">
        <f>+K92+F92</f>
        <v>0</v>
      </c>
      <c r="S92" s="553">
        <f t="shared" si="26"/>
        <v>0</v>
      </c>
      <c r="T92" s="112">
        <f>Q92-P92</f>
        <v>0</v>
      </c>
    </row>
    <row r="93" spans="1:21" s="548" customFormat="1" ht="31.5">
      <c r="A93" s="544"/>
      <c r="B93" s="549" t="s">
        <v>209</v>
      </c>
      <c r="C93" s="549" t="s">
        <v>210</v>
      </c>
      <c r="D93" s="549"/>
      <c r="E93" s="545" t="s">
        <v>736</v>
      </c>
      <c r="F93" s="673">
        <f>F94+F95</f>
        <v>2715800</v>
      </c>
      <c r="G93" s="673">
        <f t="shared" ref="G93:R93" si="30">G94+G95</f>
        <v>2715800</v>
      </c>
      <c r="H93" s="673">
        <f t="shared" si="30"/>
        <v>680100</v>
      </c>
      <c r="I93" s="673">
        <f t="shared" si="30"/>
        <v>22500</v>
      </c>
      <c r="J93" s="673">
        <f t="shared" si="30"/>
        <v>0</v>
      </c>
      <c r="K93" s="673">
        <f t="shared" si="30"/>
        <v>0</v>
      </c>
      <c r="L93" s="673">
        <f t="shared" si="30"/>
        <v>0</v>
      </c>
      <c r="M93" s="673">
        <f t="shared" si="30"/>
        <v>0</v>
      </c>
      <c r="N93" s="673">
        <f t="shared" si="30"/>
        <v>0</v>
      </c>
      <c r="O93" s="673">
        <f t="shared" si="30"/>
        <v>0</v>
      </c>
      <c r="P93" s="673">
        <f t="shared" si="30"/>
        <v>0</v>
      </c>
      <c r="Q93" s="673">
        <f t="shared" si="30"/>
        <v>0</v>
      </c>
      <c r="R93" s="673">
        <f t="shared" si="30"/>
        <v>2715800</v>
      </c>
      <c r="S93" s="706">
        <f t="shared" si="26"/>
        <v>2715800</v>
      </c>
      <c r="T93" s="711"/>
      <c r="U93" s="712"/>
    </row>
    <row r="94" spans="1:21" s="571" customFormat="1" ht="94.5">
      <c r="A94" s="575">
        <v>130115</v>
      </c>
      <c r="B94" s="576" t="s">
        <v>737</v>
      </c>
      <c r="C94" s="576" t="s">
        <v>738</v>
      </c>
      <c r="D94" s="576" t="s">
        <v>336</v>
      </c>
      <c r="E94" s="577" t="s">
        <v>739</v>
      </c>
      <c r="F94" s="674">
        <f>G94+J94</f>
        <v>740300</v>
      </c>
      <c r="G94" s="674">
        <v>740300</v>
      </c>
      <c r="H94" s="674">
        <v>354600</v>
      </c>
      <c r="I94" s="674">
        <v>22500</v>
      </c>
      <c r="J94" s="674"/>
      <c r="K94" s="674">
        <f>+L94+O94</f>
        <v>0</v>
      </c>
      <c r="L94" s="677"/>
      <c r="M94" s="677"/>
      <c r="N94" s="677"/>
      <c r="O94" s="674"/>
      <c r="P94" s="677"/>
      <c r="Q94" s="677"/>
      <c r="R94" s="674">
        <f>+K94+F94</f>
        <v>740300</v>
      </c>
      <c r="S94" s="706">
        <f t="shared" si="26"/>
        <v>740300</v>
      </c>
      <c r="T94" s="713">
        <f>P94-Q94</f>
        <v>0</v>
      </c>
      <c r="U94" s="714">
        <f>O94-P94</f>
        <v>0</v>
      </c>
    </row>
    <row r="95" spans="1:21" s="571" customFormat="1" ht="63">
      <c r="A95" s="575">
        <v>130112</v>
      </c>
      <c r="B95" s="576" t="s">
        <v>742</v>
      </c>
      <c r="C95" s="576" t="s">
        <v>741</v>
      </c>
      <c r="D95" s="576" t="s">
        <v>336</v>
      </c>
      <c r="E95" s="577" t="s">
        <v>740</v>
      </c>
      <c r="F95" s="674">
        <f>G95+J95</f>
        <v>1975500</v>
      </c>
      <c r="G95" s="674">
        <v>1975500</v>
      </c>
      <c r="H95" s="674">
        <v>325500</v>
      </c>
      <c r="I95" s="674"/>
      <c r="J95" s="674"/>
      <c r="K95" s="674">
        <f>+L95+O95</f>
        <v>0</v>
      </c>
      <c r="L95" s="677"/>
      <c r="M95" s="677"/>
      <c r="N95" s="677"/>
      <c r="O95" s="674"/>
      <c r="P95" s="677"/>
      <c r="Q95" s="677"/>
      <c r="R95" s="674">
        <f>+K95+F95</f>
        <v>1975500</v>
      </c>
      <c r="S95" s="706">
        <f t="shared" si="26"/>
        <v>1975500</v>
      </c>
      <c r="T95" s="713">
        <f>P95-Q95</f>
        <v>0</v>
      </c>
      <c r="U95" s="714">
        <f>O95-P95</f>
        <v>0</v>
      </c>
    </row>
    <row r="96" spans="1:21" ht="15.75" hidden="1">
      <c r="A96" s="56">
        <v>250404</v>
      </c>
      <c r="B96" s="62" t="s">
        <v>211</v>
      </c>
      <c r="C96" s="62" t="s">
        <v>97</v>
      </c>
      <c r="D96" s="62" t="s">
        <v>98</v>
      </c>
      <c r="E96" s="58" t="s">
        <v>552</v>
      </c>
      <c r="F96" s="78">
        <f>G96+J96</f>
        <v>0</v>
      </c>
      <c r="G96" s="78"/>
      <c r="H96" s="78"/>
      <c r="I96" s="78"/>
      <c r="J96" s="78"/>
      <c r="K96" s="78">
        <f>+L96+O96</f>
        <v>0</v>
      </c>
      <c r="L96" s="80"/>
      <c r="M96" s="80"/>
      <c r="N96" s="80"/>
      <c r="O96" s="78"/>
      <c r="P96" s="80"/>
      <c r="Q96" s="80"/>
      <c r="R96" s="78">
        <f>+K96+F96</f>
        <v>0</v>
      </c>
      <c r="S96" s="553">
        <f t="shared" si="26"/>
        <v>0</v>
      </c>
      <c r="T96" s="367">
        <f>P96-Q96</f>
        <v>0</v>
      </c>
      <c r="U96" s="368">
        <f>O96-P96</f>
        <v>0</v>
      </c>
    </row>
    <row r="97" spans="1:21" s="548" customFormat="1" ht="78.75">
      <c r="A97" s="544"/>
      <c r="B97" s="549" t="s">
        <v>212</v>
      </c>
      <c r="C97" s="549" t="s">
        <v>213</v>
      </c>
      <c r="D97" s="549"/>
      <c r="E97" s="545" t="s">
        <v>214</v>
      </c>
      <c r="F97" s="673">
        <f>F98</f>
        <v>42400</v>
      </c>
      <c r="G97" s="673">
        <f t="shared" ref="G97:R97" si="31">G98</f>
        <v>42400</v>
      </c>
      <c r="H97" s="673">
        <f t="shared" si="31"/>
        <v>0</v>
      </c>
      <c r="I97" s="673">
        <f t="shared" si="31"/>
        <v>0</v>
      </c>
      <c r="J97" s="673">
        <f t="shared" si="31"/>
        <v>0</v>
      </c>
      <c r="K97" s="673">
        <f t="shared" si="31"/>
        <v>14700</v>
      </c>
      <c r="L97" s="673">
        <f t="shared" si="31"/>
        <v>14700</v>
      </c>
      <c r="M97" s="673">
        <f t="shared" si="31"/>
        <v>0</v>
      </c>
      <c r="N97" s="673">
        <f t="shared" si="31"/>
        <v>0</v>
      </c>
      <c r="O97" s="673">
        <f t="shared" si="31"/>
        <v>0</v>
      </c>
      <c r="P97" s="673">
        <f t="shared" si="31"/>
        <v>0</v>
      </c>
      <c r="Q97" s="673">
        <f t="shared" si="31"/>
        <v>0</v>
      </c>
      <c r="R97" s="673">
        <f t="shared" si="31"/>
        <v>57100</v>
      </c>
      <c r="S97" s="706">
        <f t="shared" si="26"/>
        <v>57100</v>
      </c>
      <c r="T97" s="711"/>
      <c r="U97" s="712"/>
    </row>
    <row r="98" spans="1:21" s="571" customFormat="1" ht="94.5">
      <c r="A98" s="567">
        <v>250913</v>
      </c>
      <c r="B98" s="568" t="s">
        <v>215</v>
      </c>
      <c r="C98" s="568" t="s">
        <v>216</v>
      </c>
      <c r="D98" s="568" t="s">
        <v>217</v>
      </c>
      <c r="E98" s="76" t="s">
        <v>824</v>
      </c>
      <c r="F98" s="674">
        <f>G98+J98</f>
        <v>42400</v>
      </c>
      <c r="G98" s="674">
        <v>42400</v>
      </c>
      <c r="H98" s="674"/>
      <c r="I98" s="674"/>
      <c r="J98" s="674"/>
      <c r="K98" s="674">
        <f>+L98+O98</f>
        <v>14700</v>
      </c>
      <c r="L98" s="677">
        <v>14700</v>
      </c>
      <c r="M98" s="677"/>
      <c r="N98" s="677"/>
      <c r="O98" s="674"/>
      <c r="P98" s="677"/>
      <c r="Q98" s="677"/>
      <c r="R98" s="674">
        <f>+K98+F98</f>
        <v>57100</v>
      </c>
      <c r="S98" s="706">
        <f t="shared" si="26"/>
        <v>57100</v>
      </c>
      <c r="T98" s="713">
        <f>P98-Q98</f>
        <v>0</v>
      </c>
      <c r="U98" s="714">
        <f>O98-P98</f>
        <v>0</v>
      </c>
    </row>
    <row r="99" spans="1:21" s="554" customFormat="1" ht="47.25">
      <c r="A99" s="560">
        <v>14</v>
      </c>
      <c r="B99" s="559" t="s">
        <v>218</v>
      </c>
      <c r="C99" s="559"/>
      <c r="D99" s="559"/>
      <c r="E99" s="557" t="s">
        <v>878</v>
      </c>
      <c r="F99" s="679">
        <f t="shared" ref="F99:R99" si="32">+F101+F102+F103+F105+F106+F108+F109+F110+F112+F113+F115+F125+F118+F123+F126+F129+F131+F120+F124+F114+F128+F111+F107+F130</f>
        <v>894311500</v>
      </c>
      <c r="G99" s="679">
        <f t="shared" si="32"/>
        <v>894311500</v>
      </c>
      <c r="H99" s="679">
        <f t="shared" si="32"/>
        <v>1353300</v>
      </c>
      <c r="I99" s="679">
        <f t="shared" si="32"/>
        <v>81000</v>
      </c>
      <c r="J99" s="679">
        <f t="shared" si="32"/>
        <v>0</v>
      </c>
      <c r="K99" s="679">
        <f t="shared" si="32"/>
        <v>76978481</v>
      </c>
      <c r="L99" s="679">
        <f t="shared" si="32"/>
        <v>61366071</v>
      </c>
      <c r="M99" s="679">
        <f t="shared" si="32"/>
        <v>600</v>
      </c>
      <c r="N99" s="679">
        <f t="shared" si="32"/>
        <v>100</v>
      </c>
      <c r="O99" s="679">
        <f t="shared" si="32"/>
        <v>15612410</v>
      </c>
      <c r="P99" s="679">
        <f t="shared" si="32"/>
        <v>9569900</v>
      </c>
      <c r="Q99" s="679">
        <f t="shared" si="32"/>
        <v>9569900</v>
      </c>
      <c r="R99" s="679">
        <f t="shared" si="32"/>
        <v>971289981</v>
      </c>
      <c r="S99" s="706">
        <f t="shared" si="26"/>
        <v>971289981</v>
      </c>
      <c r="T99" s="707">
        <f>P99-Q99</f>
        <v>0</v>
      </c>
      <c r="U99" s="708">
        <f>O99-P99</f>
        <v>6042510</v>
      </c>
    </row>
    <row r="100" spans="1:21" s="554" customFormat="1" ht="47.25">
      <c r="A100" s="560"/>
      <c r="B100" s="559" t="s">
        <v>219</v>
      </c>
      <c r="C100" s="559"/>
      <c r="D100" s="559"/>
      <c r="E100" s="557" t="s">
        <v>878</v>
      </c>
      <c r="F100" s="679">
        <f t="shared" ref="F100:R100" si="33">F101+F102+F105+F106+F107+F108+F109+F110+F111+F125+F112+F113+F115+F118+F122+F126</f>
        <v>894311500</v>
      </c>
      <c r="G100" s="679">
        <f t="shared" si="33"/>
        <v>894311500</v>
      </c>
      <c r="H100" s="679">
        <f t="shared" si="33"/>
        <v>1353300</v>
      </c>
      <c r="I100" s="679">
        <f t="shared" si="33"/>
        <v>81000</v>
      </c>
      <c r="J100" s="679">
        <f t="shared" si="33"/>
        <v>0</v>
      </c>
      <c r="K100" s="679">
        <f t="shared" si="33"/>
        <v>76978481</v>
      </c>
      <c r="L100" s="679">
        <f t="shared" si="33"/>
        <v>61366071</v>
      </c>
      <c r="M100" s="679">
        <f t="shared" si="33"/>
        <v>600</v>
      </c>
      <c r="N100" s="679">
        <f t="shared" si="33"/>
        <v>100</v>
      </c>
      <c r="O100" s="679">
        <f t="shared" si="33"/>
        <v>15612410</v>
      </c>
      <c r="P100" s="679">
        <f t="shared" si="33"/>
        <v>9569900</v>
      </c>
      <c r="Q100" s="679">
        <f t="shared" si="33"/>
        <v>9569900</v>
      </c>
      <c r="R100" s="679">
        <f t="shared" si="33"/>
        <v>971289981</v>
      </c>
      <c r="S100" s="706">
        <f t="shared" si="26"/>
        <v>971289981</v>
      </c>
      <c r="T100" s="707"/>
      <c r="U100" s="708"/>
    </row>
    <row r="101" spans="1:21" ht="47.25">
      <c r="A101" s="56" t="s">
        <v>509</v>
      </c>
      <c r="B101" s="62" t="s">
        <v>220</v>
      </c>
      <c r="C101" s="62" t="s">
        <v>110</v>
      </c>
      <c r="D101" s="62" t="s">
        <v>111</v>
      </c>
      <c r="E101" s="58" t="s">
        <v>326</v>
      </c>
      <c r="F101" s="680">
        <f t="shared" ref="F101:F128" si="34">G101+J101</f>
        <v>54846200</v>
      </c>
      <c r="G101" s="680">
        <v>54846200</v>
      </c>
      <c r="H101" s="680"/>
      <c r="I101" s="680"/>
      <c r="J101" s="680"/>
      <c r="K101" s="680">
        <f t="shared" ref="K101:K109" si="35">+L101+O101</f>
        <v>45045000</v>
      </c>
      <c r="L101" s="680">
        <v>43540000</v>
      </c>
      <c r="M101" s="680"/>
      <c r="N101" s="680"/>
      <c r="O101" s="680">
        <f>675000+830000</f>
        <v>1505000</v>
      </c>
      <c r="P101" s="680">
        <v>675000</v>
      </c>
      <c r="Q101" s="680">
        <v>675000</v>
      </c>
      <c r="R101" s="680">
        <f>+K101+F101</f>
        <v>99891200</v>
      </c>
      <c r="S101" s="706">
        <f t="shared" si="26"/>
        <v>99891200</v>
      </c>
      <c r="T101" s="709">
        <f>P101-Q101</f>
        <v>0</v>
      </c>
      <c r="U101" s="710">
        <f>O101-P101</f>
        <v>830000</v>
      </c>
    </row>
    <row r="102" spans="1:21" ht="47.25">
      <c r="A102" s="56" t="s">
        <v>569</v>
      </c>
      <c r="B102" s="62" t="s">
        <v>221</v>
      </c>
      <c r="C102" s="62" t="s">
        <v>222</v>
      </c>
      <c r="D102" s="62" t="s">
        <v>92</v>
      </c>
      <c r="E102" s="58" t="s">
        <v>223</v>
      </c>
      <c r="F102" s="680">
        <f t="shared" si="34"/>
        <v>1423200</v>
      </c>
      <c r="G102" s="680">
        <v>1423200</v>
      </c>
      <c r="H102" s="680"/>
      <c r="I102" s="680"/>
      <c r="J102" s="680"/>
      <c r="K102" s="680">
        <f t="shared" si="35"/>
        <v>297425</v>
      </c>
      <c r="L102" s="680">
        <v>297425</v>
      </c>
      <c r="M102" s="680"/>
      <c r="N102" s="680"/>
      <c r="O102" s="680"/>
      <c r="P102" s="680"/>
      <c r="Q102" s="680"/>
      <c r="R102" s="680">
        <f t="shared" si="5"/>
        <v>1720625</v>
      </c>
      <c r="S102" s="706">
        <f t="shared" si="26"/>
        <v>1720625</v>
      </c>
      <c r="T102" s="709">
        <f>P102-Q102</f>
        <v>0</v>
      </c>
      <c r="U102" s="710">
        <f>O102-P102</f>
        <v>0</v>
      </c>
    </row>
    <row r="103" spans="1:21" s="36" customFormat="1" ht="15.75" hidden="1">
      <c r="A103" s="56"/>
      <c r="B103" s="56"/>
      <c r="C103" s="56"/>
      <c r="D103" s="56"/>
      <c r="E103" s="58"/>
      <c r="F103" s="78">
        <f t="shared" si="34"/>
        <v>0</v>
      </c>
      <c r="G103" s="78"/>
      <c r="H103" s="78"/>
      <c r="I103" s="78"/>
      <c r="J103" s="78"/>
      <c r="K103" s="78">
        <f t="shared" si="35"/>
        <v>0</v>
      </c>
      <c r="L103" s="78"/>
      <c r="M103" s="78"/>
      <c r="N103" s="78"/>
      <c r="O103" s="78"/>
      <c r="P103" s="78"/>
      <c r="Q103" s="78"/>
      <c r="R103" s="78">
        <f t="shared" si="5"/>
        <v>0</v>
      </c>
      <c r="S103" s="553">
        <f t="shared" si="26"/>
        <v>0</v>
      </c>
      <c r="T103" s="112">
        <f>Q103-P103</f>
        <v>0</v>
      </c>
    </row>
    <row r="104" spans="1:21" s="36" customFormat="1" ht="34.5" hidden="1" customHeight="1">
      <c r="A104" s="56"/>
      <c r="B104" s="56"/>
      <c r="C104" s="56"/>
      <c r="D104" s="56"/>
      <c r="E104" s="76"/>
      <c r="F104" s="78">
        <f t="shared" si="34"/>
        <v>0</v>
      </c>
      <c r="G104" s="79"/>
      <c r="H104" s="79"/>
      <c r="I104" s="79"/>
      <c r="J104" s="79"/>
      <c r="K104" s="78">
        <f t="shared" si="35"/>
        <v>0</v>
      </c>
      <c r="L104" s="79"/>
      <c r="M104" s="79"/>
      <c r="N104" s="79"/>
      <c r="O104" s="78"/>
      <c r="P104" s="79"/>
      <c r="Q104" s="79"/>
      <c r="R104" s="79">
        <f t="shared" si="5"/>
        <v>0</v>
      </c>
      <c r="S104" s="553">
        <f t="shared" si="26"/>
        <v>0</v>
      </c>
      <c r="T104" s="112">
        <f>Q104-P104</f>
        <v>0</v>
      </c>
    </row>
    <row r="105" spans="1:21" ht="31.5">
      <c r="A105" s="56" t="s">
        <v>511</v>
      </c>
      <c r="B105" s="62" t="s">
        <v>224</v>
      </c>
      <c r="C105" s="62" t="s">
        <v>225</v>
      </c>
      <c r="D105" s="62" t="s">
        <v>233</v>
      </c>
      <c r="E105" s="58" t="s">
        <v>226</v>
      </c>
      <c r="F105" s="680">
        <f t="shared" si="34"/>
        <v>224833545</v>
      </c>
      <c r="G105" s="680">
        <v>224833545</v>
      </c>
      <c r="H105" s="680"/>
      <c r="I105" s="680"/>
      <c r="J105" s="680"/>
      <c r="K105" s="680">
        <f t="shared" si="35"/>
        <v>9861300</v>
      </c>
      <c r="L105" s="680">
        <v>2060000</v>
      </c>
      <c r="M105" s="681"/>
      <c r="N105" s="681"/>
      <c r="O105" s="680">
        <v>7801300</v>
      </c>
      <c r="P105" s="680">
        <v>7801300</v>
      </c>
      <c r="Q105" s="680">
        <v>7801300</v>
      </c>
      <c r="R105" s="680">
        <f t="shared" si="5"/>
        <v>234694845</v>
      </c>
      <c r="S105" s="706">
        <f t="shared" si="26"/>
        <v>234694845</v>
      </c>
      <c r="T105" s="709">
        <f t="shared" ref="T105:T113" si="36">P105-Q105</f>
        <v>0</v>
      </c>
      <c r="U105" s="710">
        <f t="shared" ref="U105:U113" si="37">O105-P105</f>
        <v>0</v>
      </c>
    </row>
    <row r="106" spans="1:21" ht="31.5">
      <c r="A106" s="56" t="s">
        <v>845</v>
      </c>
      <c r="B106" s="62" t="s">
        <v>227</v>
      </c>
      <c r="C106" s="62" t="s">
        <v>228</v>
      </c>
      <c r="D106" s="62" t="s">
        <v>229</v>
      </c>
      <c r="E106" s="58" t="s">
        <v>232</v>
      </c>
      <c r="F106" s="680">
        <f t="shared" si="34"/>
        <v>207953044</v>
      </c>
      <c r="G106" s="680">
        <v>207953044</v>
      </c>
      <c r="H106" s="680"/>
      <c r="I106" s="680"/>
      <c r="J106" s="680"/>
      <c r="K106" s="680">
        <f t="shared" si="35"/>
        <v>4516067</v>
      </c>
      <c r="L106" s="680">
        <v>3246457</v>
      </c>
      <c r="M106" s="681"/>
      <c r="N106" s="681"/>
      <c r="O106" s="680">
        <f>1002600+267010</f>
        <v>1269610</v>
      </c>
      <c r="P106" s="680">
        <v>1002600</v>
      </c>
      <c r="Q106" s="680">
        <v>1002600</v>
      </c>
      <c r="R106" s="680">
        <f t="shared" si="5"/>
        <v>212469111</v>
      </c>
      <c r="S106" s="706">
        <f t="shared" si="26"/>
        <v>212469111</v>
      </c>
      <c r="T106" s="709">
        <f t="shared" si="36"/>
        <v>0</v>
      </c>
      <c r="U106" s="710">
        <f t="shared" si="37"/>
        <v>267010</v>
      </c>
    </row>
    <row r="107" spans="1:21" ht="47.25">
      <c r="A107" s="62" t="s">
        <v>130</v>
      </c>
      <c r="B107" s="62" t="s">
        <v>230</v>
      </c>
      <c r="C107" s="62" t="s">
        <v>231</v>
      </c>
      <c r="D107" s="62" t="s">
        <v>234</v>
      </c>
      <c r="E107" s="58" t="s">
        <v>781</v>
      </c>
      <c r="F107" s="680">
        <f t="shared" si="34"/>
        <v>32347828</v>
      </c>
      <c r="G107" s="680">
        <v>32347828</v>
      </c>
      <c r="H107" s="680"/>
      <c r="I107" s="680"/>
      <c r="J107" s="680"/>
      <c r="K107" s="680">
        <f t="shared" si="35"/>
        <v>0</v>
      </c>
      <c r="L107" s="680"/>
      <c r="M107" s="681"/>
      <c r="N107" s="681"/>
      <c r="O107" s="680"/>
      <c r="P107" s="680"/>
      <c r="Q107" s="680"/>
      <c r="R107" s="680">
        <f t="shared" si="5"/>
        <v>32347828</v>
      </c>
      <c r="S107" s="706">
        <f t="shared" si="26"/>
        <v>32347828</v>
      </c>
      <c r="T107" s="709">
        <f t="shared" si="36"/>
        <v>0</v>
      </c>
      <c r="U107" s="710">
        <f t="shared" si="37"/>
        <v>0</v>
      </c>
    </row>
    <row r="108" spans="1:21" ht="31.5">
      <c r="A108" s="56" t="s">
        <v>512</v>
      </c>
      <c r="B108" s="62" t="s">
        <v>984</v>
      </c>
      <c r="C108" s="62" t="s">
        <v>236</v>
      </c>
      <c r="D108" s="62" t="s">
        <v>237</v>
      </c>
      <c r="E108" s="58" t="s">
        <v>238</v>
      </c>
      <c r="F108" s="680">
        <f t="shared" si="34"/>
        <v>38238382</v>
      </c>
      <c r="G108" s="680">
        <v>38238382</v>
      </c>
      <c r="H108" s="680"/>
      <c r="I108" s="680"/>
      <c r="J108" s="680"/>
      <c r="K108" s="680">
        <f t="shared" si="35"/>
        <v>4000</v>
      </c>
      <c r="L108" s="680">
        <v>4000</v>
      </c>
      <c r="M108" s="681"/>
      <c r="N108" s="681"/>
      <c r="O108" s="680"/>
      <c r="P108" s="680"/>
      <c r="Q108" s="680"/>
      <c r="R108" s="680">
        <f t="shared" si="5"/>
        <v>38242382</v>
      </c>
      <c r="S108" s="706">
        <f t="shared" si="26"/>
        <v>38242382</v>
      </c>
      <c r="T108" s="709">
        <f t="shared" si="36"/>
        <v>0</v>
      </c>
      <c r="U108" s="710">
        <f t="shared" si="37"/>
        <v>0</v>
      </c>
    </row>
    <row r="109" spans="1:21" ht="47.25">
      <c r="A109" s="56" t="s">
        <v>513</v>
      </c>
      <c r="B109" s="62" t="s">
        <v>239</v>
      </c>
      <c r="C109" s="62" t="s">
        <v>240</v>
      </c>
      <c r="D109" s="62" t="s">
        <v>241</v>
      </c>
      <c r="E109" s="58" t="s">
        <v>242</v>
      </c>
      <c r="F109" s="680">
        <f t="shared" si="34"/>
        <v>26935354</v>
      </c>
      <c r="G109" s="680">
        <v>26935354</v>
      </c>
      <c r="H109" s="680"/>
      <c r="I109" s="680"/>
      <c r="J109" s="680"/>
      <c r="K109" s="680">
        <f t="shared" si="35"/>
        <v>0</v>
      </c>
      <c r="L109" s="680"/>
      <c r="M109" s="681"/>
      <c r="N109" s="681"/>
      <c r="O109" s="680"/>
      <c r="P109" s="680"/>
      <c r="Q109" s="680"/>
      <c r="R109" s="680">
        <f t="shared" si="5"/>
        <v>26935354</v>
      </c>
      <c r="S109" s="706">
        <f t="shared" si="26"/>
        <v>26935354</v>
      </c>
      <c r="T109" s="709">
        <f t="shared" si="36"/>
        <v>0</v>
      </c>
      <c r="U109" s="710">
        <f t="shared" si="37"/>
        <v>0</v>
      </c>
    </row>
    <row r="110" spans="1:21" ht="31.5">
      <c r="A110" s="56" t="s">
        <v>514</v>
      </c>
      <c r="B110" s="62" t="s">
        <v>243</v>
      </c>
      <c r="C110" s="62" t="s">
        <v>244</v>
      </c>
      <c r="D110" s="62" t="s">
        <v>245</v>
      </c>
      <c r="E110" s="58" t="s">
        <v>246</v>
      </c>
      <c r="F110" s="680">
        <f t="shared" si="34"/>
        <v>11716054</v>
      </c>
      <c r="G110" s="680">
        <v>11716054</v>
      </c>
      <c r="H110" s="680"/>
      <c r="I110" s="680"/>
      <c r="J110" s="680"/>
      <c r="K110" s="680">
        <f t="shared" ref="K110:K131" si="38">+L110+O110</f>
        <v>901000</v>
      </c>
      <c r="L110" s="680">
        <v>901000</v>
      </c>
      <c r="M110" s="681"/>
      <c r="N110" s="681"/>
      <c r="O110" s="680"/>
      <c r="P110" s="680"/>
      <c r="Q110" s="680"/>
      <c r="R110" s="680">
        <f t="shared" si="5"/>
        <v>12617054</v>
      </c>
      <c r="S110" s="706">
        <f t="shared" si="26"/>
        <v>12617054</v>
      </c>
      <c r="T110" s="709">
        <f t="shared" si="36"/>
        <v>0</v>
      </c>
      <c r="U110" s="710">
        <f t="shared" si="37"/>
        <v>0</v>
      </c>
    </row>
    <row r="111" spans="1:21" ht="31.5">
      <c r="A111" s="56" t="s">
        <v>962</v>
      </c>
      <c r="B111" s="62" t="s">
        <v>247</v>
      </c>
      <c r="C111" s="62" t="s">
        <v>248</v>
      </c>
      <c r="D111" s="62" t="s">
        <v>249</v>
      </c>
      <c r="E111" s="58" t="s">
        <v>250</v>
      </c>
      <c r="F111" s="680">
        <f t="shared" si="34"/>
        <v>120073482</v>
      </c>
      <c r="G111" s="680">
        <v>120073482</v>
      </c>
      <c r="H111" s="680"/>
      <c r="I111" s="680"/>
      <c r="J111" s="680"/>
      <c r="K111" s="680">
        <f t="shared" si="38"/>
        <v>66056</v>
      </c>
      <c r="L111" s="680">
        <v>66056</v>
      </c>
      <c r="M111" s="681"/>
      <c r="N111" s="681"/>
      <c r="O111" s="680"/>
      <c r="P111" s="680"/>
      <c r="Q111" s="680"/>
      <c r="R111" s="680">
        <f t="shared" si="5"/>
        <v>120139538</v>
      </c>
      <c r="S111" s="706">
        <f t="shared" si="26"/>
        <v>120139538</v>
      </c>
      <c r="T111" s="709">
        <f t="shared" si="36"/>
        <v>0</v>
      </c>
      <c r="U111" s="710">
        <f t="shared" si="37"/>
        <v>0</v>
      </c>
    </row>
    <row r="112" spans="1:21" ht="31.5">
      <c r="A112" s="56" t="s">
        <v>515</v>
      </c>
      <c r="B112" s="62" t="s">
        <v>251</v>
      </c>
      <c r="C112" s="62" t="s">
        <v>252</v>
      </c>
      <c r="D112" s="62" t="s">
        <v>253</v>
      </c>
      <c r="E112" s="58" t="s">
        <v>254</v>
      </c>
      <c r="F112" s="680">
        <f t="shared" si="34"/>
        <v>64078729</v>
      </c>
      <c r="G112" s="680">
        <v>64078729</v>
      </c>
      <c r="H112" s="680"/>
      <c r="I112" s="680"/>
      <c r="J112" s="680"/>
      <c r="K112" s="680">
        <f t="shared" si="38"/>
        <v>7558433</v>
      </c>
      <c r="L112" s="680">
        <v>5428433</v>
      </c>
      <c r="M112" s="681"/>
      <c r="N112" s="681"/>
      <c r="O112" s="680">
        <v>2130000</v>
      </c>
      <c r="P112" s="680"/>
      <c r="Q112" s="680"/>
      <c r="R112" s="680">
        <f t="shared" si="5"/>
        <v>71637162</v>
      </c>
      <c r="S112" s="706">
        <f t="shared" si="26"/>
        <v>71637162</v>
      </c>
      <c r="T112" s="709">
        <f t="shared" si="36"/>
        <v>0</v>
      </c>
      <c r="U112" s="710">
        <f t="shared" si="37"/>
        <v>2130000</v>
      </c>
    </row>
    <row r="113" spans="1:21" ht="31.5">
      <c r="A113" s="56" t="s">
        <v>516</v>
      </c>
      <c r="B113" s="62" t="s">
        <v>255</v>
      </c>
      <c r="C113" s="62" t="s">
        <v>256</v>
      </c>
      <c r="D113" s="62" t="s">
        <v>253</v>
      </c>
      <c r="E113" s="58" t="s">
        <v>257</v>
      </c>
      <c r="F113" s="680">
        <f t="shared" si="34"/>
        <v>6595844</v>
      </c>
      <c r="G113" s="680">
        <v>6595844</v>
      </c>
      <c r="H113" s="680"/>
      <c r="I113" s="680"/>
      <c r="J113" s="680"/>
      <c r="K113" s="680">
        <f t="shared" si="38"/>
        <v>8225200</v>
      </c>
      <c r="L113" s="680">
        <v>5410700</v>
      </c>
      <c r="M113" s="681"/>
      <c r="N113" s="681"/>
      <c r="O113" s="680">
        <v>2814500</v>
      </c>
      <c r="P113" s="680"/>
      <c r="Q113" s="680"/>
      <c r="R113" s="680">
        <f t="shared" si="5"/>
        <v>14821044</v>
      </c>
      <c r="S113" s="706">
        <f t="shared" si="26"/>
        <v>14821044</v>
      </c>
      <c r="T113" s="709">
        <f t="shared" si="36"/>
        <v>0</v>
      </c>
      <c r="U113" s="710">
        <f t="shared" si="37"/>
        <v>2814500</v>
      </c>
    </row>
    <row r="114" spans="1:21" s="36" customFormat="1" ht="15.75" hidden="1">
      <c r="A114" s="56" t="s">
        <v>864</v>
      </c>
      <c r="B114" s="56"/>
      <c r="C114" s="56"/>
      <c r="D114" s="56"/>
      <c r="E114" s="58" t="s">
        <v>917</v>
      </c>
      <c r="F114" s="78">
        <f t="shared" si="34"/>
        <v>0</v>
      </c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>
        <f t="shared" si="5"/>
        <v>0</v>
      </c>
      <c r="S114" s="553">
        <f t="shared" si="26"/>
        <v>0</v>
      </c>
      <c r="T114" s="112">
        <f t="shared" ref="T114:T179" si="39">Q114-P114</f>
        <v>0</v>
      </c>
    </row>
    <row r="115" spans="1:21" ht="31.5">
      <c r="A115" s="56" t="s">
        <v>517</v>
      </c>
      <c r="B115" s="62" t="s">
        <v>258</v>
      </c>
      <c r="C115" s="62" t="s">
        <v>259</v>
      </c>
      <c r="D115" s="62" t="s">
        <v>260</v>
      </c>
      <c r="E115" s="58" t="s">
        <v>261</v>
      </c>
      <c r="F115" s="680">
        <f t="shared" si="34"/>
        <v>9700990</v>
      </c>
      <c r="G115" s="680">
        <v>9700990</v>
      </c>
      <c r="H115" s="680"/>
      <c r="I115" s="680"/>
      <c r="J115" s="680"/>
      <c r="K115" s="680">
        <f t="shared" si="38"/>
        <v>0</v>
      </c>
      <c r="L115" s="680"/>
      <c r="M115" s="681"/>
      <c r="N115" s="681"/>
      <c r="O115" s="680"/>
      <c r="P115" s="680"/>
      <c r="Q115" s="680"/>
      <c r="R115" s="680">
        <f t="shared" si="5"/>
        <v>9700990</v>
      </c>
      <c r="S115" s="706">
        <f t="shared" si="26"/>
        <v>9700990</v>
      </c>
      <c r="T115" s="709">
        <f>P115-Q115</f>
        <v>0</v>
      </c>
      <c r="U115" s="710">
        <f>O115-P115</f>
        <v>0</v>
      </c>
    </row>
    <row r="116" spans="1:21" s="36" customFormat="1" ht="31.5" hidden="1">
      <c r="A116" s="56"/>
      <c r="B116" s="56"/>
      <c r="C116" s="56"/>
      <c r="D116" s="56"/>
      <c r="E116" s="76" t="s">
        <v>530</v>
      </c>
      <c r="F116" s="78">
        <f t="shared" si="34"/>
        <v>0</v>
      </c>
      <c r="G116" s="79"/>
      <c r="H116" s="79"/>
      <c r="I116" s="79"/>
      <c r="J116" s="79"/>
      <c r="K116" s="78">
        <f t="shared" si="38"/>
        <v>0</v>
      </c>
      <c r="L116" s="79"/>
      <c r="M116" s="79"/>
      <c r="N116" s="79"/>
      <c r="O116" s="78"/>
      <c r="P116" s="79"/>
      <c r="Q116" s="79"/>
      <c r="R116" s="78">
        <f t="shared" si="5"/>
        <v>0</v>
      </c>
      <c r="S116" s="553">
        <f t="shared" si="26"/>
        <v>0</v>
      </c>
      <c r="T116" s="112">
        <f t="shared" si="39"/>
        <v>0</v>
      </c>
    </row>
    <row r="117" spans="1:21" s="36" customFormat="1" ht="31.5" hidden="1">
      <c r="A117" s="56"/>
      <c r="B117" s="56"/>
      <c r="C117" s="56"/>
      <c r="D117" s="56"/>
      <c r="E117" s="76" t="s">
        <v>932</v>
      </c>
      <c r="F117" s="78">
        <f t="shared" si="34"/>
        <v>0</v>
      </c>
      <c r="G117" s="79"/>
      <c r="H117" s="79"/>
      <c r="I117" s="79"/>
      <c r="J117" s="79"/>
      <c r="K117" s="79">
        <f t="shared" si="38"/>
        <v>0</v>
      </c>
      <c r="L117" s="79"/>
      <c r="M117" s="79"/>
      <c r="N117" s="79"/>
      <c r="O117" s="78"/>
      <c r="P117" s="79"/>
      <c r="Q117" s="79"/>
      <c r="R117" s="79">
        <f t="shared" si="5"/>
        <v>0</v>
      </c>
      <c r="S117" s="553">
        <f t="shared" si="26"/>
        <v>0</v>
      </c>
      <c r="T117" s="112">
        <f t="shared" si="39"/>
        <v>0</v>
      </c>
    </row>
    <row r="118" spans="1:21" ht="94.5">
      <c r="A118" s="56" t="s">
        <v>131</v>
      </c>
      <c r="B118" s="62" t="s">
        <v>265</v>
      </c>
      <c r="C118" s="62" t="s">
        <v>266</v>
      </c>
      <c r="D118" s="62" t="s">
        <v>260</v>
      </c>
      <c r="E118" s="58" t="s">
        <v>0</v>
      </c>
      <c r="F118" s="680">
        <f t="shared" si="34"/>
        <v>21774293</v>
      </c>
      <c r="G118" s="680">
        <v>21774293</v>
      </c>
      <c r="H118" s="680"/>
      <c r="I118" s="680"/>
      <c r="J118" s="680"/>
      <c r="K118" s="680">
        <f t="shared" si="38"/>
        <v>410000</v>
      </c>
      <c r="L118" s="680">
        <v>410000</v>
      </c>
      <c r="M118" s="681"/>
      <c r="N118" s="681"/>
      <c r="O118" s="680"/>
      <c r="P118" s="680"/>
      <c r="Q118" s="680"/>
      <c r="R118" s="680">
        <f t="shared" si="5"/>
        <v>22184293</v>
      </c>
      <c r="S118" s="706">
        <f t="shared" si="26"/>
        <v>22184293</v>
      </c>
      <c r="T118" s="709">
        <f>P118-Q118</f>
        <v>0</v>
      </c>
      <c r="U118" s="710">
        <f>O118-P118</f>
        <v>0</v>
      </c>
    </row>
    <row r="119" spans="1:21" s="36" customFormat="1" ht="15.75" hidden="1">
      <c r="A119" s="56"/>
      <c r="B119" s="56"/>
      <c r="C119" s="56"/>
      <c r="D119" s="56"/>
      <c r="E119" s="58"/>
      <c r="F119" s="78">
        <f t="shared" si="34"/>
        <v>0</v>
      </c>
      <c r="G119" s="78"/>
      <c r="H119" s="78"/>
      <c r="I119" s="78"/>
      <c r="J119" s="78"/>
      <c r="K119" s="78">
        <f t="shared" si="38"/>
        <v>0</v>
      </c>
      <c r="L119" s="78"/>
      <c r="M119" s="78"/>
      <c r="N119" s="78"/>
      <c r="O119" s="78"/>
      <c r="P119" s="78"/>
      <c r="Q119" s="78"/>
      <c r="R119" s="78">
        <f t="shared" si="5"/>
        <v>0</v>
      </c>
      <c r="S119" s="553">
        <f t="shared" si="26"/>
        <v>0</v>
      </c>
      <c r="T119" s="112">
        <f t="shared" si="39"/>
        <v>0</v>
      </c>
    </row>
    <row r="120" spans="1:21" s="36" customFormat="1" ht="31.5" hidden="1">
      <c r="A120" s="56" t="s">
        <v>25</v>
      </c>
      <c r="B120" s="56"/>
      <c r="C120" s="56"/>
      <c r="D120" s="56"/>
      <c r="E120" s="58" t="s">
        <v>541</v>
      </c>
      <c r="F120" s="78">
        <f t="shared" si="34"/>
        <v>0</v>
      </c>
      <c r="G120" s="78"/>
      <c r="H120" s="78"/>
      <c r="I120" s="78"/>
      <c r="J120" s="78"/>
      <c r="K120" s="78">
        <f t="shared" si="38"/>
        <v>0</v>
      </c>
      <c r="L120" s="78"/>
      <c r="M120" s="78"/>
      <c r="N120" s="78"/>
      <c r="O120" s="78"/>
      <c r="P120" s="78"/>
      <c r="Q120" s="78"/>
      <c r="R120" s="78">
        <f t="shared" si="5"/>
        <v>0</v>
      </c>
      <c r="S120" s="553">
        <f t="shared" si="26"/>
        <v>0</v>
      </c>
      <c r="T120" s="112">
        <f t="shared" si="39"/>
        <v>0</v>
      </c>
    </row>
    <row r="121" spans="1:21" s="36" customFormat="1" ht="15.75" hidden="1">
      <c r="A121" s="56"/>
      <c r="B121" s="56"/>
      <c r="C121" s="56"/>
      <c r="D121" s="56"/>
      <c r="E121" s="76"/>
      <c r="F121" s="78">
        <f t="shared" si="34"/>
        <v>0</v>
      </c>
      <c r="G121" s="79"/>
      <c r="H121" s="79"/>
      <c r="I121" s="79"/>
      <c r="J121" s="79"/>
      <c r="K121" s="79"/>
      <c r="L121" s="79"/>
      <c r="M121" s="79"/>
      <c r="N121" s="79"/>
      <c r="O121" s="78"/>
      <c r="P121" s="79"/>
      <c r="Q121" s="79"/>
      <c r="R121" s="78">
        <f>+K121+F121</f>
        <v>0</v>
      </c>
      <c r="S121" s="553">
        <f t="shared" si="26"/>
        <v>0</v>
      </c>
      <c r="T121" s="112">
        <f t="shared" si="39"/>
        <v>0</v>
      </c>
    </row>
    <row r="122" spans="1:21" s="548" customFormat="1" ht="31.5">
      <c r="A122" s="544"/>
      <c r="B122" s="549" t="s">
        <v>267</v>
      </c>
      <c r="C122" s="549" t="s">
        <v>268</v>
      </c>
      <c r="D122" s="549"/>
      <c r="E122" s="586" t="s">
        <v>269</v>
      </c>
      <c r="F122" s="673">
        <f>SUBTOTAL(9,F123:F124)</f>
        <v>25705800</v>
      </c>
      <c r="G122" s="673">
        <f t="shared" ref="G122:R122" si="40">SUBTOTAL(9,G123:G124)</f>
        <v>25705800</v>
      </c>
      <c r="H122" s="673">
        <f t="shared" si="40"/>
        <v>0</v>
      </c>
      <c r="I122" s="673">
        <f t="shared" si="40"/>
        <v>0</v>
      </c>
      <c r="J122" s="673">
        <f t="shared" si="40"/>
        <v>0</v>
      </c>
      <c r="K122" s="673">
        <f t="shared" si="40"/>
        <v>0</v>
      </c>
      <c r="L122" s="673">
        <f t="shared" si="40"/>
        <v>0</v>
      </c>
      <c r="M122" s="673">
        <f t="shared" si="40"/>
        <v>0</v>
      </c>
      <c r="N122" s="673">
        <f t="shared" si="40"/>
        <v>0</v>
      </c>
      <c r="O122" s="673">
        <f t="shared" si="40"/>
        <v>0</v>
      </c>
      <c r="P122" s="673">
        <f t="shared" si="40"/>
        <v>0</v>
      </c>
      <c r="Q122" s="673">
        <f t="shared" si="40"/>
        <v>0</v>
      </c>
      <c r="R122" s="673">
        <f t="shared" si="40"/>
        <v>25705800</v>
      </c>
      <c r="S122" s="706">
        <f t="shared" si="26"/>
        <v>25705800</v>
      </c>
      <c r="T122" s="711"/>
      <c r="U122" s="712"/>
    </row>
    <row r="123" spans="1:21" s="571" customFormat="1" ht="47.25">
      <c r="A123" s="567" t="s">
        <v>542</v>
      </c>
      <c r="B123" s="568" t="s">
        <v>271</v>
      </c>
      <c r="C123" s="568" t="s">
        <v>272</v>
      </c>
      <c r="D123" s="573" t="s">
        <v>260</v>
      </c>
      <c r="E123" s="574" t="s">
        <v>270</v>
      </c>
      <c r="F123" s="676">
        <f t="shared" si="34"/>
        <v>825400</v>
      </c>
      <c r="G123" s="674">
        <v>825400</v>
      </c>
      <c r="H123" s="674"/>
      <c r="I123" s="674"/>
      <c r="J123" s="674"/>
      <c r="K123" s="674">
        <f t="shared" si="38"/>
        <v>0</v>
      </c>
      <c r="L123" s="677"/>
      <c r="M123" s="677"/>
      <c r="N123" s="677"/>
      <c r="O123" s="674"/>
      <c r="P123" s="677"/>
      <c r="Q123" s="677"/>
      <c r="R123" s="674">
        <f t="shared" si="5"/>
        <v>825400</v>
      </c>
      <c r="S123" s="706">
        <f t="shared" si="26"/>
        <v>825400</v>
      </c>
      <c r="T123" s="713">
        <f>P123-Q123</f>
        <v>0</v>
      </c>
      <c r="U123" s="714">
        <f>O123-P123</f>
        <v>0</v>
      </c>
    </row>
    <row r="124" spans="1:21" s="571" customFormat="1" ht="47.25">
      <c r="A124" s="567" t="s">
        <v>543</v>
      </c>
      <c r="B124" s="568" t="s">
        <v>273</v>
      </c>
      <c r="C124" s="568" t="s">
        <v>274</v>
      </c>
      <c r="D124" s="573" t="s">
        <v>260</v>
      </c>
      <c r="E124" s="574" t="s">
        <v>939</v>
      </c>
      <c r="F124" s="676">
        <f t="shared" si="34"/>
        <v>24880400</v>
      </c>
      <c r="G124" s="674">
        <v>24880400</v>
      </c>
      <c r="H124" s="674"/>
      <c r="I124" s="674"/>
      <c r="J124" s="674"/>
      <c r="K124" s="674">
        <f t="shared" si="38"/>
        <v>0</v>
      </c>
      <c r="L124" s="677"/>
      <c r="M124" s="677"/>
      <c r="N124" s="677"/>
      <c r="O124" s="674"/>
      <c r="P124" s="677"/>
      <c r="Q124" s="677"/>
      <c r="R124" s="674">
        <f t="shared" si="5"/>
        <v>24880400</v>
      </c>
      <c r="S124" s="706">
        <f t="shared" si="26"/>
        <v>24880400</v>
      </c>
      <c r="T124" s="713">
        <f>P124-Q124</f>
        <v>0</v>
      </c>
      <c r="U124" s="714">
        <f>O124-P124</f>
        <v>0</v>
      </c>
    </row>
    <row r="125" spans="1:21" ht="31.5">
      <c r="A125" s="56" t="s">
        <v>685</v>
      </c>
      <c r="B125" s="62" t="s">
        <v>262</v>
      </c>
      <c r="C125" s="62" t="s">
        <v>263</v>
      </c>
      <c r="D125" s="62" t="s">
        <v>260</v>
      </c>
      <c r="E125" s="355" t="s">
        <v>264</v>
      </c>
      <c r="F125" s="672">
        <f>G125+J125</f>
        <v>46358155</v>
      </c>
      <c r="G125" s="672">
        <v>46358155</v>
      </c>
      <c r="H125" s="672"/>
      <c r="I125" s="672"/>
      <c r="J125" s="672"/>
      <c r="K125" s="672">
        <f>+L125+O125</f>
        <v>0</v>
      </c>
      <c r="L125" s="672"/>
      <c r="M125" s="672"/>
      <c r="N125" s="672"/>
      <c r="O125" s="672"/>
      <c r="P125" s="672"/>
      <c r="Q125" s="672"/>
      <c r="R125" s="672">
        <f>+K125+F125</f>
        <v>46358155</v>
      </c>
      <c r="S125" s="706">
        <f t="shared" si="26"/>
        <v>46358155</v>
      </c>
      <c r="T125" s="709">
        <f>P125-Q125</f>
        <v>0</v>
      </c>
      <c r="U125" s="710">
        <f>O125-P125</f>
        <v>0</v>
      </c>
    </row>
    <row r="126" spans="1:21" ht="15.75">
      <c r="A126" s="56">
        <v>110201</v>
      </c>
      <c r="B126" s="62" t="s">
        <v>275</v>
      </c>
      <c r="C126" s="62" t="s">
        <v>276</v>
      </c>
      <c r="D126" s="62" t="s">
        <v>277</v>
      </c>
      <c r="E126" s="58" t="s">
        <v>32</v>
      </c>
      <c r="F126" s="672">
        <f t="shared" si="34"/>
        <v>1730600</v>
      </c>
      <c r="G126" s="672">
        <v>1730600</v>
      </c>
      <c r="H126" s="672">
        <v>1353300</v>
      </c>
      <c r="I126" s="672">
        <v>81000</v>
      </c>
      <c r="J126" s="672"/>
      <c r="K126" s="672">
        <f t="shared" si="38"/>
        <v>94000</v>
      </c>
      <c r="L126" s="672">
        <v>2000</v>
      </c>
      <c r="M126" s="672">
        <v>600</v>
      </c>
      <c r="N126" s="672">
        <v>100</v>
      </c>
      <c r="O126" s="672">
        <f>91000+1000</f>
        <v>92000</v>
      </c>
      <c r="P126" s="672">
        <v>91000</v>
      </c>
      <c r="Q126" s="672">
        <v>91000</v>
      </c>
      <c r="R126" s="672">
        <f t="shared" si="5"/>
        <v>1824600</v>
      </c>
      <c r="S126" s="706">
        <f t="shared" si="26"/>
        <v>1824600</v>
      </c>
      <c r="T126" s="709">
        <f>P126-Q126</f>
        <v>0</v>
      </c>
      <c r="U126" s="710">
        <f>O126-P126</f>
        <v>1000</v>
      </c>
    </row>
    <row r="127" spans="1:21" s="36" customFormat="1" ht="15.75" hidden="1">
      <c r="A127" s="56"/>
      <c r="B127" s="56"/>
      <c r="C127" s="56"/>
      <c r="D127" s="56"/>
      <c r="E127" s="58"/>
      <c r="F127" s="78">
        <f t="shared" si="34"/>
        <v>0</v>
      </c>
      <c r="G127" s="78"/>
      <c r="H127" s="78"/>
      <c r="I127" s="78"/>
      <c r="J127" s="78"/>
      <c r="K127" s="78">
        <f t="shared" si="38"/>
        <v>0</v>
      </c>
      <c r="L127" s="78"/>
      <c r="M127" s="78"/>
      <c r="N127" s="78"/>
      <c r="O127" s="78"/>
      <c r="P127" s="78"/>
      <c r="Q127" s="78"/>
      <c r="R127" s="78">
        <f t="shared" si="5"/>
        <v>0</v>
      </c>
      <c r="S127" s="553">
        <f t="shared" si="26"/>
        <v>0</v>
      </c>
      <c r="T127" s="112">
        <f t="shared" si="39"/>
        <v>0</v>
      </c>
    </row>
    <row r="128" spans="1:21" s="36" customFormat="1" ht="15.75" hidden="1">
      <c r="A128" s="56">
        <v>150101</v>
      </c>
      <c r="B128" s="56"/>
      <c r="C128" s="56"/>
      <c r="D128" s="56"/>
      <c r="E128" s="58" t="s">
        <v>37</v>
      </c>
      <c r="F128" s="78">
        <f t="shared" si="34"/>
        <v>0</v>
      </c>
      <c r="G128" s="78"/>
      <c r="H128" s="78"/>
      <c r="I128" s="78"/>
      <c r="J128" s="78"/>
      <c r="K128" s="78">
        <f t="shared" si="38"/>
        <v>0</v>
      </c>
      <c r="L128" s="78"/>
      <c r="M128" s="78"/>
      <c r="N128" s="78"/>
      <c r="O128" s="78"/>
      <c r="P128" s="78"/>
      <c r="Q128" s="78"/>
      <c r="R128" s="78">
        <f t="shared" si="5"/>
        <v>0</v>
      </c>
      <c r="S128" s="553">
        <f t="shared" si="26"/>
        <v>0</v>
      </c>
      <c r="T128" s="112">
        <f>P128-Q128</f>
        <v>0</v>
      </c>
      <c r="U128" s="221">
        <f>O128-P128</f>
        <v>0</v>
      </c>
    </row>
    <row r="129" spans="1:21" s="36" customFormat="1" ht="78.75" hidden="1">
      <c r="A129" s="56">
        <v>150119</v>
      </c>
      <c r="B129" s="56"/>
      <c r="C129" s="56"/>
      <c r="D129" s="56"/>
      <c r="E129" s="58" t="s">
        <v>791</v>
      </c>
      <c r="F129" s="78"/>
      <c r="G129" s="78"/>
      <c r="H129" s="78"/>
      <c r="I129" s="78"/>
      <c r="J129" s="78"/>
      <c r="K129" s="78">
        <f t="shared" si="38"/>
        <v>0</v>
      </c>
      <c r="L129" s="78"/>
      <c r="M129" s="78"/>
      <c r="N129" s="78"/>
      <c r="O129" s="78"/>
      <c r="P129" s="78"/>
      <c r="Q129" s="78"/>
      <c r="R129" s="78">
        <f t="shared" si="5"/>
        <v>0</v>
      </c>
      <c r="S129" s="553">
        <f t="shared" si="26"/>
        <v>0</v>
      </c>
      <c r="T129" s="112">
        <f t="shared" si="39"/>
        <v>0</v>
      </c>
    </row>
    <row r="130" spans="1:21" s="36" customFormat="1" ht="78.75" hidden="1">
      <c r="A130" s="56">
        <v>250360</v>
      </c>
      <c r="B130" s="56"/>
      <c r="C130" s="56"/>
      <c r="D130" s="56"/>
      <c r="E130" s="58" t="s">
        <v>928</v>
      </c>
      <c r="F130" s="78"/>
      <c r="G130" s="78"/>
      <c r="H130" s="78"/>
      <c r="I130" s="78"/>
      <c r="J130" s="78"/>
      <c r="K130" s="78">
        <f t="shared" si="38"/>
        <v>0</v>
      </c>
      <c r="L130" s="78"/>
      <c r="M130" s="78"/>
      <c r="N130" s="78"/>
      <c r="O130" s="78"/>
      <c r="P130" s="78"/>
      <c r="Q130" s="78"/>
      <c r="R130" s="78">
        <f t="shared" si="5"/>
        <v>0</v>
      </c>
      <c r="S130" s="553">
        <f t="shared" si="26"/>
        <v>0</v>
      </c>
      <c r="T130" s="112"/>
    </row>
    <row r="131" spans="1:21" s="36" customFormat="1" ht="15.75" hidden="1">
      <c r="A131" s="56">
        <v>250404</v>
      </c>
      <c r="B131" s="56"/>
      <c r="C131" s="56"/>
      <c r="D131" s="56"/>
      <c r="E131" s="58" t="s">
        <v>552</v>
      </c>
      <c r="F131" s="78">
        <f>+G131+J131</f>
        <v>0</v>
      </c>
      <c r="G131" s="78"/>
      <c r="H131" s="78"/>
      <c r="I131" s="78"/>
      <c r="J131" s="78"/>
      <c r="K131" s="78">
        <f t="shared" si="38"/>
        <v>0</v>
      </c>
      <c r="L131" s="78"/>
      <c r="M131" s="78"/>
      <c r="N131" s="78"/>
      <c r="O131" s="78"/>
      <c r="P131" s="78"/>
      <c r="Q131" s="78"/>
      <c r="R131" s="78">
        <f t="shared" si="5"/>
        <v>0</v>
      </c>
      <c r="S131" s="553">
        <f t="shared" si="26"/>
        <v>0</v>
      </c>
      <c r="T131" s="112">
        <f t="shared" si="39"/>
        <v>0</v>
      </c>
    </row>
    <row r="132" spans="1:21" s="554" customFormat="1" ht="63">
      <c r="A132" s="560">
        <v>15</v>
      </c>
      <c r="B132" s="559" t="s">
        <v>278</v>
      </c>
      <c r="C132" s="559"/>
      <c r="D132" s="559"/>
      <c r="E132" s="557" t="s">
        <v>21</v>
      </c>
      <c r="F132" s="646">
        <f t="shared" ref="F132:R132" si="41">+F136+F155+F138+F141+F143+F145+F147+F151+F152+F153+F149+F150+F159+F137+F135+F133+F160+F146+F158+F157</f>
        <v>192124500</v>
      </c>
      <c r="G132" s="646">
        <f t="shared" si="41"/>
        <v>192124500</v>
      </c>
      <c r="H132" s="646">
        <f t="shared" si="41"/>
        <v>86636614</v>
      </c>
      <c r="I132" s="646">
        <f t="shared" si="41"/>
        <v>21925340</v>
      </c>
      <c r="J132" s="646">
        <f t="shared" si="41"/>
        <v>0</v>
      </c>
      <c r="K132" s="646">
        <f t="shared" si="41"/>
        <v>29586278</v>
      </c>
      <c r="L132" s="646">
        <f t="shared" si="41"/>
        <v>27698078</v>
      </c>
      <c r="M132" s="646">
        <f t="shared" si="41"/>
        <v>238361</v>
      </c>
      <c r="N132" s="646">
        <f t="shared" si="41"/>
        <v>52750</v>
      </c>
      <c r="O132" s="646">
        <f t="shared" si="41"/>
        <v>1888200</v>
      </c>
      <c r="P132" s="646">
        <f t="shared" si="41"/>
        <v>1869000</v>
      </c>
      <c r="Q132" s="646">
        <f t="shared" si="41"/>
        <v>1869000</v>
      </c>
      <c r="R132" s="646">
        <f t="shared" si="41"/>
        <v>221710778</v>
      </c>
      <c r="S132" s="706">
        <f t="shared" si="26"/>
        <v>221710778</v>
      </c>
      <c r="T132" s="707">
        <f>P132-Q132</f>
        <v>0</v>
      </c>
      <c r="U132" s="708">
        <f>O132-P132</f>
        <v>19200</v>
      </c>
    </row>
    <row r="133" spans="1:21" s="36" customFormat="1" ht="31.5" hidden="1">
      <c r="A133" s="56" t="s">
        <v>503</v>
      </c>
      <c r="B133" s="56"/>
      <c r="C133" s="56"/>
      <c r="D133" s="56"/>
      <c r="E133" s="58" t="s">
        <v>678</v>
      </c>
      <c r="F133" s="78"/>
      <c r="G133" s="78"/>
      <c r="H133" s="78"/>
      <c r="I133" s="78"/>
      <c r="J133" s="78"/>
      <c r="K133" s="78">
        <f>+L133+O133</f>
        <v>0</v>
      </c>
      <c r="L133" s="78"/>
      <c r="M133" s="78"/>
      <c r="N133" s="78"/>
      <c r="O133" s="78"/>
      <c r="P133" s="78"/>
      <c r="Q133" s="78"/>
      <c r="R133" s="78">
        <f>+K133+F133</f>
        <v>0</v>
      </c>
      <c r="S133" s="553">
        <f t="shared" si="26"/>
        <v>0</v>
      </c>
      <c r="T133" s="112">
        <f t="shared" si="39"/>
        <v>0</v>
      </c>
    </row>
    <row r="134" spans="1:21" s="564" customFormat="1" ht="63">
      <c r="A134" s="560"/>
      <c r="B134" s="559" t="s">
        <v>279</v>
      </c>
      <c r="C134" s="559"/>
      <c r="D134" s="559"/>
      <c r="E134" s="557" t="s">
        <v>21</v>
      </c>
      <c r="F134" s="646">
        <f>F135+F137+F140+F148+F151+F152+F155+F156+F158+F159</f>
        <v>192124500</v>
      </c>
      <c r="G134" s="646">
        <f t="shared" ref="G134:R134" si="42">G135+G137+G140+G148+G151+G152+G155+G156+G158+G159</f>
        <v>192124500</v>
      </c>
      <c r="H134" s="646">
        <f t="shared" si="42"/>
        <v>86636614</v>
      </c>
      <c r="I134" s="646">
        <f t="shared" si="42"/>
        <v>21925340</v>
      </c>
      <c r="J134" s="646">
        <f t="shared" si="42"/>
        <v>0</v>
      </c>
      <c r="K134" s="646">
        <f t="shared" si="42"/>
        <v>29586278</v>
      </c>
      <c r="L134" s="646">
        <f t="shared" si="42"/>
        <v>27698078</v>
      </c>
      <c r="M134" s="646">
        <f t="shared" si="42"/>
        <v>238361</v>
      </c>
      <c r="N134" s="646">
        <f t="shared" si="42"/>
        <v>52750</v>
      </c>
      <c r="O134" s="646">
        <f t="shared" si="42"/>
        <v>1888200</v>
      </c>
      <c r="P134" s="646">
        <f t="shared" si="42"/>
        <v>1869000</v>
      </c>
      <c r="Q134" s="646">
        <f t="shared" si="42"/>
        <v>1869000</v>
      </c>
      <c r="R134" s="646">
        <f t="shared" si="42"/>
        <v>221710778</v>
      </c>
      <c r="S134" s="706">
        <f t="shared" si="26"/>
        <v>221710778</v>
      </c>
      <c r="T134" s="715"/>
      <c r="U134" s="716"/>
    </row>
    <row r="135" spans="1:21" s="357" customFormat="1" ht="63">
      <c r="A135" s="56" t="s">
        <v>129</v>
      </c>
      <c r="B135" s="62" t="s">
        <v>280</v>
      </c>
      <c r="C135" s="62" t="s">
        <v>281</v>
      </c>
      <c r="D135" s="62" t="s">
        <v>104</v>
      </c>
      <c r="E135" s="57" t="s">
        <v>282</v>
      </c>
      <c r="F135" s="669">
        <f t="shared" ref="F135:F160" si="43">G135+J135</f>
        <v>13202700</v>
      </c>
      <c r="G135" s="669">
        <v>13202700</v>
      </c>
      <c r="H135" s="682"/>
      <c r="I135" s="682"/>
      <c r="J135" s="683"/>
      <c r="K135" s="669">
        <f>+L135+O135</f>
        <v>0</v>
      </c>
      <c r="L135" s="682"/>
      <c r="M135" s="682"/>
      <c r="N135" s="682"/>
      <c r="O135" s="682"/>
      <c r="P135" s="682"/>
      <c r="Q135" s="682"/>
      <c r="R135" s="669">
        <f t="shared" si="5"/>
        <v>13202700</v>
      </c>
      <c r="S135" s="706">
        <f t="shared" si="26"/>
        <v>13202700</v>
      </c>
      <c r="T135" s="709">
        <f>P135-Q135</f>
        <v>0</v>
      </c>
      <c r="U135" s="710">
        <f>O135-P135</f>
        <v>0</v>
      </c>
    </row>
    <row r="136" spans="1:21" s="36" customFormat="1" ht="31.5" hidden="1">
      <c r="A136" s="56" t="s">
        <v>686</v>
      </c>
      <c r="B136" s="56"/>
      <c r="C136" s="56"/>
      <c r="D136" s="56"/>
      <c r="E136" s="58" t="s">
        <v>34</v>
      </c>
      <c r="F136" s="78">
        <f t="shared" si="43"/>
        <v>0</v>
      </c>
      <c r="G136" s="78"/>
      <c r="H136" s="78"/>
      <c r="I136" s="78"/>
      <c r="J136" s="84"/>
      <c r="K136" s="78">
        <f t="shared" ref="K136:K160" si="44">+L136+O136</f>
        <v>0</v>
      </c>
      <c r="L136" s="80"/>
      <c r="M136" s="80"/>
      <c r="N136" s="80"/>
      <c r="O136" s="78"/>
      <c r="P136" s="80"/>
      <c r="Q136" s="80"/>
      <c r="R136" s="78">
        <f t="shared" si="5"/>
        <v>0</v>
      </c>
      <c r="S136" s="553">
        <f t="shared" si="26"/>
        <v>0</v>
      </c>
      <c r="T136" s="112">
        <f t="shared" si="39"/>
        <v>0</v>
      </c>
    </row>
    <row r="137" spans="1:21" ht="31.5">
      <c r="A137" s="62" t="s">
        <v>826</v>
      </c>
      <c r="B137" s="62" t="s">
        <v>565</v>
      </c>
      <c r="C137" s="62" t="s">
        <v>284</v>
      </c>
      <c r="D137" s="62" t="s">
        <v>285</v>
      </c>
      <c r="E137" s="58" t="s">
        <v>782</v>
      </c>
      <c r="F137" s="669">
        <f>G137+J137</f>
        <v>1085100</v>
      </c>
      <c r="G137" s="669">
        <v>1085100</v>
      </c>
      <c r="H137" s="669"/>
      <c r="I137" s="669"/>
      <c r="J137" s="669"/>
      <c r="K137" s="669">
        <f>+L137+O137</f>
        <v>0</v>
      </c>
      <c r="L137" s="678"/>
      <c r="M137" s="678"/>
      <c r="N137" s="678"/>
      <c r="O137" s="669"/>
      <c r="P137" s="678"/>
      <c r="Q137" s="678"/>
      <c r="R137" s="669">
        <f>+K137+F137</f>
        <v>1085100</v>
      </c>
      <c r="S137" s="706">
        <f t="shared" si="26"/>
        <v>1085100</v>
      </c>
      <c r="T137" s="709">
        <f>P137-Q137</f>
        <v>0</v>
      </c>
      <c r="U137" s="710">
        <f>O137-P137</f>
        <v>0</v>
      </c>
    </row>
    <row r="138" spans="1:21" s="36" customFormat="1" ht="47.25" hidden="1">
      <c r="A138" s="56" t="s">
        <v>846</v>
      </c>
      <c r="B138" s="56"/>
      <c r="C138" s="56"/>
      <c r="D138" s="56"/>
      <c r="E138" s="58" t="s">
        <v>810</v>
      </c>
      <c r="F138" s="78">
        <f t="shared" si="43"/>
        <v>0</v>
      </c>
      <c r="G138" s="78"/>
      <c r="H138" s="78"/>
      <c r="I138" s="78"/>
      <c r="J138" s="78"/>
      <c r="K138" s="78">
        <f t="shared" si="44"/>
        <v>0</v>
      </c>
      <c r="L138" s="80"/>
      <c r="M138" s="80"/>
      <c r="N138" s="80"/>
      <c r="O138" s="78"/>
      <c r="P138" s="80"/>
      <c r="Q138" s="80"/>
      <c r="R138" s="78">
        <f t="shared" si="5"/>
        <v>0</v>
      </c>
      <c r="S138" s="553">
        <f t="shared" si="26"/>
        <v>0</v>
      </c>
      <c r="T138" s="112">
        <f t="shared" si="39"/>
        <v>0</v>
      </c>
    </row>
    <row r="139" spans="1:21" s="36" customFormat="1" ht="31.5" hidden="1">
      <c r="A139" s="56"/>
      <c r="B139" s="56"/>
      <c r="C139" s="56"/>
      <c r="D139" s="56"/>
      <c r="E139" s="76" t="s">
        <v>932</v>
      </c>
      <c r="F139" s="78">
        <f t="shared" si="43"/>
        <v>0</v>
      </c>
      <c r="G139" s="79"/>
      <c r="H139" s="79"/>
      <c r="I139" s="79"/>
      <c r="J139" s="79"/>
      <c r="K139" s="79"/>
      <c r="L139" s="79"/>
      <c r="M139" s="79"/>
      <c r="N139" s="79"/>
      <c r="O139" s="78"/>
      <c r="P139" s="79"/>
      <c r="Q139" s="79"/>
      <c r="R139" s="79">
        <f>+K139+F139</f>
        <v>0</v>
      </c>
      <c r="S139" s="553">
        <f t="shared" si="26"/>
        <v>0</v>
      </c>
      <c r="T139" s="112">
        <f t="shared" si="39"/>
        <v>0</v>
      </c>
    </row>
    <row r="140" spans="1:21" s="548" customFormat="1" ht="94.5">
      <c r="A140" s="544"/>
      <c r="B140" s="549">
        <v>1513100</v>
      </c>
      <c r="C140" s="549">
        <v>3100</v>
      </c>
      <c r="D140" s="549"/>
      <c r="E140" s="545" t="s">
        <v>548</v>
      </c>
      <c r="F140" s="673">
        <f>F141+F143+F145+F146</f>
        <v>149686400</v>
      </c>
      <c r="G140" s="673">
        <f t="shared" ref="G140:R140" si="45">G141+G143+G145+G146</f>
        <v>149686400</v>
      </c>
      <c r="H140" s="673">
        <f t="shared" si="45"/>
        <v>78988614</v>
      </c>
      <c r="I140" s="673">
        <f t="shared" si="45"/>
        <v>21376740</v>
      </c>
      <c r="J140" s="673">
        <f t="shared" si="45"/>
        <v>0</v>
      </c>
      <c r="K140" s="673">
        <f t="shared" si="45"/>
        <v>29586278</v>
      </c>
      <c r="L140" s="673">
        <f t="shared" si="45"/>
        <v>27698078</v>
      </c>
      <c r="M140" s="673">
        <f t="shared" si="45"/>
        <v>238361</v>
      </c>
      <c r="N140" s="673">
        <f t="shared" si="45"/>
        <v>52750</v>
      </c>
      <c r="O140" s="673">
        <f t="shared" si="45"/>
        <v>1888200</v>
      </c>
      <c r="P140" s="673">
        <f t="shared" si="45"/>
        <v>1869000</v>
      </c>
      <c r="Q140" s="673">
        <f t="shared" si="45"/>
        <v>1869000</v>
      </c>
      <c r="R140" s="673">
        <f t="shared" si="45"/>
        <v>179272678</v>
      </c>
      <c r="S140" s="706">
        <f t="shared" si="26"/>
        <v>179272678</v>
      </c>
      <c r="T140" s="711"/>
      <c r="U140" s="712"/>
    </row>
    <row r="141" spans="1:21" s="571" customFormat="1" ht="94.5">
      <c r="A141" s="567" t="s">
        <v>687</v>
      </c>
      <c r="B141" s="568" t="s">
        <v>286</v>
      </c>
      <c r="C141" s="568" t="s">
        <v>287</v>
      </c>
      <c r="D141" s="568" t="s">
        <v>288</v>
      </c>
      <c r="E141" s="76" t="s">
        <v>289</v>
      </c>
      <c r="F141" s="674">
        <f t="shared" si="43"/>
        <v>34581558</v>
      </c>
      <c r="G141" s="674">
        <v>34581558</v>
      </c>
      <c r="H141" s="674">
        <v>18807804</v>
      </c>
      <c r="I141" s="674">
        <v>3656706</v>
      </c>
      <c r="J141" s="684"/>
      <c r="K141" s="674">
        <f t="shared" si="44"/>
        <v>4580670</v>
      </c>
      <c r="L141" s="677">
        <v>4190670</v>
      </c>
      <c r="M141" s="677"/>
      <c r="N141" s="677"/>
      <c r="O141" s="674">
        <v>390000</v>
      </c>
      <c r="P141" s="674">
        <v>390000</v>
      </c>
      <c r="Q141" s="674">
        <v>390000</v>
      </c>
      <c r="R141" s="674">
        <f t="shared" si="5"/>
        <v>39162228</v>
      </c>
      <c r="S141" s="706">
        <f t="shared" si="26"/>
        <v>39162228</v>
      </c>
      <c r="T141" s="713">
        <f>P141-Q141</f>
        <v>0</v>
      </c>
      <c r="U141" s="714">
        <f>O141-P141</f>
        <v>0</v>
      </c>
    </row>
    <row r="142" spans="1:21" s="36" customFormat="1" ht="31.5" hidden="1">
      <c r="A142" s="56"/>
      <c r="B142" s="56"/>
      <c r="C142" s="56"/>
      <c r="D142" s="56"/>
      <c r="E142" s="76" t="s">
        <v>932</v>
      </c>
      <c r="F142" s="78">
        <f t="shared" si="43"/>
        <v>0</v>
      </c>
      <c r="G142" s="84"/>
      <c r="H142" s="78"/>
      <c r="I142" s="78"/>
      <c r="J142" s="84"/>
      <c r="K142" s="78">
        <f t="shared" si="44"/>
        <v>0</v>
      </c>
      <c r="L142" s="80"/>
      <c r="M142" s="80"/>
      <c r="N142" s="80"/>
      <c r="O142" s="78"/>
      <c r="P142" s="78"/>
      <c r="Q142" s="78"/>
      <c r="R142" s="78">
        <f t="shared" si="5"/>
        <v>0</v>
      </c>
      <c r="S142" s="553">
        <f t="shared" ref="S142:S205" si="46">+F142+K142</f>
        <v>0</v>
      </c>
      <c r="T142" s="112"/>
    </row>
    <row r="143" spans="1:21" s="571" customFormat="1" ht="157.5">
      <c r="A143" s="567" t="s">
        <v>688</v>
      </c>
      <c r="B143" s="568" t="s">
        <v>290</v>
      </c>
      <c r="C143" s="568" t="s">
        <v>291</v>
      </c>
      <c r="D143" s="568" t="s">
        <v>292</v>
      </c>
      <c r="E143" s="76" t="s">
        <v>557</v>
      </c>
      <c r="F143" s="674">
        <f t="shared" si="43"/>
        <v>97679255</v>
      </c>
      <c r="G143" s="674">
        <v>97679255</v>
      </c>
      <c r="H143" s="674">
        <v>50254972</v>
      </c>
      <c r="I143" s="674">
        <v>15612317</v>
      </c>
      <c r="J143" s="674"/>
      <c r="K143" s="674">
        <f t="shared" si="44"/>
        <v>24131436</v>
      </c>
      <c r="L143" s="677">
        <v>23106436</v>
      </c>
      <c r="M143" s="677"/>
      <c r="N143" s="677"/>
      <c r="O143" s="674">
        <v>1025000</v>
      </c>
      <c r="P143" s="674">
        <v>1025000</v>
      </c>
      <c r="Q143" s="674">
        <v>1025000</v>
      </c>
      <c r="R143" s="674">
        <f>+K143+F143</f>
        <v>121810691</v>
      </c>
      <c r="S143" s="706">
        <f t="shared" si="46"/>
        <v>121810691</v>
      </c>
      <c r="T143" s="713">
        <f>P143-Q143</f>
        <v>0</v>
      </c>
      <c r="U143" s="714">
        <f>O143-P143</f>
        <v>0</v>
      </c>
    </row>
    <row r="144" spans="1:21" s="36" customFormat="1" ht="31.5" hidden="1">
      <c r="A144" s="56"/>
      <c r="B144" s="56"/>
      <c r="C144" s="56"/>
      <c r="D144" s="56"/>
      <c r="E144" s="76" t="s">
        <v>932</v>
      </c>
      <c r="F144" s="78">
        <f t="shared" si="43"/>
        <v>0</v>
      </c>
      <c r="G144" s="78"/>
      <c r="H144" s="78"/>
      <c r="I144" s="78"/>
      <c r="J144" s="78"/>
      <c r="K144" s="78">
        <f t="shared" si="44"/>
        <v>0</v>
      </c>
      <c r="L144" s="80"/>
      <c r="M144" s="80"/>
      <c r="N144" s="80"/>
      <c r="O144" s="78"/>
      <c r="P144" s="78"/>
      <c r="Q144" s="78"/>
      <c r="R144" s="78">
        <f>+K144+F144</f>
        <v>0</v>
      </c>
      <c r="S144" s="553">
        <f t="shared" si="46"/>
        <v>0</v>
      </c>
      <c r="T144" s="112"/>
    </row>
    <row r="145" spans="1:21" s="571" customFormat="1" ht="31.5">
      <c r="A145" s="567" t="s">
        <v>689</v>
      </c>
      <c r="B145" s="568" t="s">
        <v>293</v>
      </c>
      <c r="C145" s="568" t="s">
        <v>294</v>
      </c>
      <c r="D145" s="568" t="s">
        <v>288</v>
      </c>
      <c r="E145" s="76" t="s">
        <v>898</v>
      </c>
      <c r="F145" s="674">
        <f t="shared" si="43"/>
        <v>14733587</v>
      </c>
      <c r="G145" s="674">
        <v>14733587</v>
      </c>
      <c r="H145" s="674">
        <v>8821735</v>
      </c>
      <c r="I145" s="674">
        <v>1217848</v>
      </c>
      <c r="J145" s="674"/>
      <c r="K145" s="674">
        <f t="shared" si="44"/>
        <v>834172</v>
      </c>
      <c r="L145" s="677">
        <v>400972</v>
      </c>
      <c r="M145" s="677">
        <v>238361</v>
      </c>
      <c r="N145" s="677">
        <v>52750</v>
      </c>
      <c r="O145" s="674">
        <f>414000+19200</f>
        <v>433200</v>
      </c>
      <c r="P145" s="677">
        <v>414000</v>
      </c>
      <c r="Q145" s="677">
        <v>414000</v>
      </c>
      <c r="R145" s="674">
        <f t="shared" si="5"/>
        <v>15567759</v>
      </c>
      <c r="S145" s="706">
        <f t="shared" si="46"/>
        <v>15567759</v>
      </c>
      <c r="T145" s="713">
        <f>P145-Q145</f>
        <v>0</v>
      </c>
      <c r="U145" s="714">
        <f>O145-P145</f>
        <v>19200</v>
      </c>
    </row>
    <row r="146" spans="1:21" s="571" customFormat="1" ht="31.5">
      <c r="A146" s="567" t="s">
        <v>979</v>
      </c>
      <c r="B146" s="568" t="s">
        <v>295</v>
      </c>
      <c r="C146" s="568" t="s">
        <v>296</v>
      </c>
      <c r="D146" s="568" t="s">
        <v>288</v>
      </c>
      <c r="E146" s="76" t="s">
        <v>297</v>
      </c>
      <c r="F146" s="674">
        <f t="shared" si="43"/>
        <v>2692000</v>
      </c>
      <c r="G146" s="674">
        <v>2692000</v>
      </c>
      <c r="H146" s="674">
        <v>1104103</v>
      </c>
      <c r="I146" s="674">
        <v>889869</v>
      </c>
      <c r="J146" s="674"/>
      <c r="K146" s="674">
        <f t="shared" si="44"/>
        <v>40000</v>
      </c>
      <c r="L146" s="677"/>
      <c r="M146" s="677"/>
      <c r="N146" s="677"/>
      <c r="O146" s="674">
        <v>40000</v>
      </c>
      <c r="P146" s="677">
        <v>40000</v>
      </c>
      <c r="Q146" s="677">
        <v>40000</v>
      </c>
      <c r="R146" s="674">
        <f t="shared" si="5"/>
        <v>2732000</v>
      </c>
      <c r="S146" s="706">
        <f t="shared" si="46"/>
        <v>2732000</v>
      </c>
      <c r="T146" s="713">
        <f>P146-Q146</f>
        <v>0</v>
      </c>
      <c r="U146" s="714">
        <f>O146-P146</f>
        <v>0</v>
      </c>
    </row>
    <row r="147" spans="1:21" s="36" customFormat="1" ht="30.95" hidden="1" customHeight="1">
      <c r="A147" s="56" t="s">
        <v>842</v>
      </c>
      <c r="B147" s="56"/>
      <c r="C147" s="56"/>
      <c r="D147" s="56"/>
      <c r="E147" s="58" t="s">
        <v>553</v>
      </c>
      <c r="F147" s="78">
        <f t="shared" si="43"/>
        <v>0</v>
      </c>
      <c r="G147" s="78"/>
      <c r="H147" s="78"/>
      <c r="I147" s="78"/>
      <c r="J147" s="78"/>
      <c r="K147" s="78">
        <f t="shared" si="44"/>
        <v>0</v>
      </c>
      <c r="L147" s="80"/>
      <c r="M147" s="80"/>
      <c r="N147" s="80"/>
      <c r="O147" s="78"/>
      <c r="P147" s="80"/>
      <c r="Q147" s="80"/>
      <c r="R147" s="78">
        <f t="shared" si="5"/>
        <v>0</v>
      </c>
      <c r="S147" s="553">
        <f t="shared" si="46"/>
        <v>0</v>
      </c>
      <c r="T147" s="112">
        <f t="shared" si="39"/>
        <v>0</v>
      </c>
    </row>
    <row r="148" spans="1:21" s="548" customFormat="1" ht="126">
      <c r="A148" s="544"/>
      <c r="B148" s="549" t="s">
        <v>298</v>
      </c>
      <c r="C148" s="549" t="s">
        <v>299</v>
      </c>
      <c r="D148" s="549"/>
      <c r="E148" s="545" t="s">
        <v>549</v>
      </c>
      <c r="F148" s="673">
        <f>SUBTOTAL(9,F149:F150)</f>
        <v>1601700</v>
      </c>
      <c r="G148" s="673">
        <f t="shared" ref="G148:R148" si="47">SUBTOTAL(9,G149:G150)</f>
        <v>1601700</v>
      </c>
      <c r="H148" s="673">
        <f t="shared" si="47"/>
        <v>0</v>
      </c>
      <c r="I148" s="673">
        <f t="shared" si="47"/>
        <v>0</v>
      </c>
      <c r="J148" s="673">
        <f t="shared" si="47"/>
        <v>0</v>
      </c>
      <c r="K148" s="673">
        <f t="shared" si="47"/>
        <v>0</v>
      </c>
      <c r="L148" s="673">
        <f t="shared" si="47"/>
        <v>0</v>
      </c>
      <c r="M148" s="673">
        <f t="shared" si="47"/>
        <v>0</v>
      </c>
      <c r="N148" s="673">
        <f t="shared" si="47"/>
        <v>0</v>
      </c>
      <c r="O148" s="673">
        <f t="shared" si="47"/>
        <v>0</v>
      </c>
      <c r="P148" s="673">
        <f t="shared" si="47"/>
        <v>0</v>
      </c>
      <c r="Q148" s="673">
        <f t="shared" si="47"/>
        <v>0</v>
      </c>
      <c r="R148" s="673">
        <f t="shared" si="47"/>
        <v>1601700</v>
      </c>
      <c r="S148" s="706">
        <f t="shared" si="46"/>
        <v>1601700</v>
      </c>
      <c r="T148" s="711"/>
      <c r="U148" s="712"/>
    </row>
    <row r="149" spans="1:21" s="571" customFormat="1" ht="78.75">
      <c r="A149" s="567" t="s">
        <v>352</v>
      </c>
      <c r="B149" s="568" t="s">
        <v>300</v>
      </c>
      <c r="C149" s="568" t="s">
        <v>301</v>
      </c>
      <c r="D149" s="568" t="s">
        <v>288</v>
      </c>
      <c r="E149" s="76" t="s">
        <v>783</v>
      </c>
      <c r="F149" s="674">
        <f>G149+J149</f>
        <v>1593700</v>
      </c>
      <c r="G149" s="674">
        <v>1593700</v>
      </c>
      <c r="H149" s="674"/>
      <c r="I149" s="674"/>
      <c r="J149" s="674"/>
      <c r="K149" s="674">
        <f>+L149+O149</f>
        <v>0</v>
      </c>
      <c r="L149" s="677"/>
      <c r="M149" s="677"/>
      <c r="N149" s="677"/>
      <c r="O149" s="674"/>
      <c r="P149" s="677"/>
      <c r="Q149" s="677"/>
      <c r="R149" s="674">
        <f>+K149+F149</f>
        <v>1593700</v>
      </c>
      <c r="S149" s="706">
        <f t="shared" si="46"/>
        <v>1593700</v>
      </c>
      <c r="T149" s="713">
        <f>P149-Q149</f>
        <v>0</v>
      </c>
      <c r="U149" s="714">
        <f>O149-P149</f>
        <v>0</v>
      </c>
    </row>
    <row r="150" spans="1:21" s="571" customFormat="1" ht="31.5">
      <c r="A150" s="567" t="s">
        <v>14</v>
      </c>
      <c r="B150" s="568" t="s">
        <v>302</v>
      </c>
      <c r="C150" s="568" t="s">
        <v>303</v>
      </c>
      <c r="D150" s="568" t="s">
        <v>288</v>
      </c>
      <c r="E150" s="76" t="s">
        <v>802</v>
      </c>
      <c r="F150" s="674">
        <f>G150+J150</f>
        <v>8000</v>
      </c>
      <c r="G150" s="674">
        <v>8000</v>
      </c>
      <c r="H150" s="674"/>
      <c r="I150" s="674"/>
      <c r="J150" s="674"/>
      <c r="K150" s="674">
        <f>+L150+O150</f>
        <v>0</v>
      </c>
      <c r="L150" s="677"/>
      <c r="M150" s="677"/>
      <c r="N150" s="677"/>
      <c r="O150" s="674"/>
      <c r="P150" s="677"/>
      <c r="Q150" s="677"/>
      <c r="R150" s="674">
        <f>+K150+F150</f>
        <v>8000</v>
      </c>
      <c r="S150" s="706">
        <f t="shared" si="46"/>
        <v>8000</v>
      </c>
      <c r="T150" s="713">
        <f>P150-Q150</f>
        <v>0</v>
      </c>
      <c r="U150" s="714">
        <f>O150-P150</f>
        <v>0</v>
      </c>
    </row>
    <row r="151" spans="1:21" ht="47.25">
      <c r="A151" s="56" t="s">
        <v>841</v>
      </c>
      <c r="B151" s="62" t="s">
        <v>304</v>
      </c>
      <c r="C151" s="62" t="s">
        <v>305</v>
      </c>
      <c r="D151" s="62" t="s">
        <v>84</v>
      </c>
      <c r="E151" s="57" t="s">
        <v>306</v>
      </c>
      <c r="F151" s="669">
        <f t="shared" si="43"/>
        <v>10638000</v>
      </c>
      <c r="G151" s="669">
        <v>10638000</v>
      </c>
      <c r="H151" s="669">
        <v>7376800</v>
      </c>
      <c r="I151" s="669">
        <v>530900</v>
      </c>
      <c r="J151" s="669"/>
      <c r="K151" s="669">
        <f t="shared" si="44"/>
        <v>0</v>
      </c>
      <c r="L151" s="678"/>
      <c r="M151" s="678"/>
      <c r="N151" s="678"/>
      <c r="O151" s="669"/>
      <c r="P151" s="678"/>
      <c r="Q151" s="678"/>
      <c r="R151" s="669">
        <f t="shared" si="5"/>
        <v>10638000</v>
      </c>
      <c r="S151" s="706">
        <f t="shared" si="46"/>
        <v>10638000</v>
      </c>
      <c r="T151" s="709">
        <f>P151-Q151</f>
        <v>0</v>
      </c>
      <c r="U151" s="710">
        <f>O151-P151</f>
        <v>0</v>
      </c>
    </row>
    <row r="152" spans="1:21" ht="15.75">
      <c r="A152" s="56" t="s">
        <v>448</v>
      </c>
      <c r="B152" s="62" t="s">
        <v>307</v>
      </c>
      <c r="C152" s="62" t="s">
        <v>94</v>
      </c>
      <c r="D152" s="62" t="s">
        <v>84</v>
      </c>
      <c r="E152" s="57" t="s">
        <v>525</v>
      </c>
      <c r="F152" s="669">
        <f t="shared" si="43"/>
        <v>369100</v>
      </c>
      <c r="G152" s="669">
        <v>369100</v>
      </c>
      <c r="H152" s="669">
        <v>271200</v>
      </c>
      <c r="I152" s="669">
        <v>17700</v>
      </c>
      <c r="J152" s="669"/>
      <c r="K152" s="669">
        <f t="shared" si="44"/>
        <v>0</v>
      </c>
      <c r="L152" s="678"/>
      <c r="M152" s="678"/>
      <c r="N152" s="678"/>
      <c r="O152" s="669"/>
      <c r="P152" s="678"/>
      <c r="Q152" s="678"/>
      <c r="R152" s="669">
        <f t="shared" si="5"/>
        <v>369100</v>
      </c>
      <c r="S152" s="706">
        <f t="shared" si="46"/>
        <v>369100</v>
      </c>
      <c r="T152" s="709">
        <f>P152-Q152</f>
        <v>0</v>
      </c>
      <c r="U152" s="710">
        <f>O152-P152</f>
        <v>0</v>
      </c>
    </row>
    <row r="153" spans="1:21" s="36" customFormat="1" ht="126" hidden="1">
      <c r="A153" s="56" t="s">
        <v>865</v>
      </c>
      <c r="B153" s="56"/>
      <c r="C153" s="56"/>
      <c r="D153" s="56"/>
      <c r="E153" s="58" t="s">
        <v>803</v>
      </c>
      <c r="F153" s="78">
        <f t="shared" si="43"/>
        <v>0</v>
      </c>
      <c r="G153" s="78"/>
      <c r="H153" s="78"/>
      <c r="I153" s="78"/>
      <c r="J153" s="78"/>
      <c r="K153" s="78">
        <f t="shared" si="44"/>
        <v>0</v>
      </c>
      <c r="L153" s="80"/>
      <c r="M153" s="80"/>
      <c r="N153" s="80"/>
      <c r="O153" s="78"/>
      <c r="P153" s="80"/>
      <c r="Q153" s="80"/>
      <c r="R153" s="78">
        <f>+K153+F153</f>
        <v>0</v>
      </c>
      <c r="S153" s="553">
        <f t="shared" si="46"/>
        <v>0</v>
      </c>
      <c r="T153" s="112">
        <f t="shared" si="39"/>
        <v>0</v>
      </c>
    </row>
    <row r="154" spans="1:21" s="36" customFormat="1" ht="31.5" hidden="1">
      <c r="A154" s="56"/>
      <c r="B154" s="56"/>
      <c r="C154" s="56"/>
      <c r="D154" s="56"/>
      <c r="E154" s="76" t="s">
        <v>530</v>
      </c>
      <c r="F154" s="78">
        <f t="shared" si="43"/>
        <v>0</v>
      </c>
      <c r="G154" s="79"/>
      <c r="H154" s="79"/>
      <c r="I154" s="79"/>
      <c r="J154" s="79"/>
      <c r="K154" s="78">
        <f t="shared" si="44"/>
        <v>0</v>
      </c>
      <c r="L154" s="81"/>
      <c r="M154" s="81"/>
      <c r="N154" s="81"/>
      <c r="O154" s="78"/>
      <c r="P154" s="81"/>
      <c r="Q154" s="81"/>
      <c r="R154" s="79">
        <f>+K154+F154</f>
        <v>0</v>
      </c>
      <c r="S154" s="553">
        <f t="shared" si="46"/>
        <v>0</v>
      </c>
      <c r="T154" s="112">
        <f t="shared" si="39"/>
        <v>0</v>
      </c>
    </row>
    <row r="155" spans="1:21" ht="31.5">
      <c r="A155" s="56" t="s">
        <v>690</v>
      </c>
      <c r="B155" s="62" t="s">
        <v>283</v>
      </c>
      <c r="C155" s="62" t="s">
        <v>83</v>
      </c>
      <c r="D155" s="62" t="s">
        <v>84</v>
      </c>
      <c r="E155" s="58" t="s">
        <v>421</v>
      </c>
      <c r="F155" s="669">
        <f>G155+J155</f>
        <v>15483100</v>
      </c>
      <c r="G155" s="669">
        <v>15483100</v>
      </c>
      <c r="H155" s="669"/>
      <c r="I155" s="669"/>
      <c r="J155" s="671"/>
      <c r="K155" s="669">
        <f>+L155+O155</f>
        <v>0</v>
      </c>
      <c r="L155" s="678"/>
      <c r="M155" s="678"/>
      <c r="N155" s="678"/>
      <c r="O155" s="669"/>
      <c r="P155" s="678"/>
      <c r="Q155" s="678"/>
      <c r="R155" s="669">
        <f>+K155+F155</f>
        <v>15483100</v>
      </c>
      <c r="S155" s="706">
        <f t="shared" si="46"/>
        <v>15483100</v>
      </c>
      <c r="T155" s="709">
        <f>P155-Q155</f>
        <v>0</v>
      </c>
      <c r="U155" s="710">
        <f>O155-P155</f>
        <v>0</v>
      </c>
    </row>
    <row r="156" spans="1:21" s="548" customFormat="1" ht="31.5" hidden="1">
      <c r="A156" s="544"/>
      <c r="B156" s="549" t="s">
        <v>309</v>
      </c>
      <c r="C156" s="549" t="s">
        <v>310</v>
      </c>
      <c r="D156" s="549"/>
      <c r="E156" s="545" t="s">
        <v>311</v>
      </c>
      <c r="F156" s="546"/>
      <c r="G156" s="546"/>
      <c r="H156" s="546"/>
      <c r="I156" s="546"/>
      <c r="J156" s="546"/>
      <c r="K156" s="546"/>
      <c r="L156" s="546"/>
      <c r="M156" s="546"/>
      <c r="N156" s="546"/>
      <c r="O156" s="546"/>
      <c r="P156" s="546"/>
      <c r="Q156" s="546"/>
      <c r="R156" s="546"/>
      <c r="S156" s="553">
        <f t="shared" si="46"/>
        <v>0</v>
      </c>
      <c r="T156" s="547"/>
    </row>
    <row r="157" spans="1:21" s="581" customFormat="1" ht="252" hidden="1">
      <c r="A157" s="567">
        <v>150107</v>
      </c>
      <c r="B157" s="568" t="s">
        <v>312</v>
      </c>
      <c r="C157" s="568" t="s">
        <v>313</v>
      </c>
      <c r="D157" s="568" t="s">
        <v>217</v>
      </c>
      <c r="E157" s="76" t="s">
        <v>314</v>
      </c>
      <c r="F157" s="79"/>
      <c r="G157" s="79"/>
      <c r="H157" s="79"/>
      <c r="I157" s="79"/>
      <c r="J157" s="79"/>
      <c r="K157" s="79">
        <f>+L157+O157</f>
        <v>0</v>
      </c>
      <c r="L157" s="578"/>
      <c r="M157" s="579"/>
      <c r="N157" s="579"/>
      <c r="O157" s="79"/>
      <c r="P157" s="79"/>
      <c r="Q157" s="79"/>
      <c r="R157" s="79">
        <f>K157+F157</f>
        <v>0</v>
      </c>
      <c r="S157" s="553">
        <f t="shared" si="46"/>
        <v>0</v>
      </c>
      <c r="T157" s="580"/>
    </row>
    <row r="158" spans="1:21" s="36" customFormat="1" ht="78.75" hidden="1">
      <c r="A158" s="62" t="s">
        <v>889</v>
      </c>
      <c r="B158" s="62" t="s">
        <v>95</v>
      </c>
      <c r="C158" s="62" t="s">
        <v>96</v>
      </c>
      <c r="D158" s="62" t="s">
        <v>90</v>
      </c>
      <c r="E158" s="49" t="s">
        <v>447</v>
      </c>
      <c r="F158" s="78">
        <f>G158+J158</f>
        <v>0</v>
      </c>
      <c r="G158" s="78"/>
      <c r="H158" s="78"/>
      <c r="I158" s="78"/>
      <c r="J158" s="78"/>
      <c r="K158" s="78">
        <f>+L158+O158</f>
        <v>0</v>
      </c>
      <c r="L158" s="80"/>
      <c r="M158" s="80"/>
      <c r="N158" s="80"/>
      <c r="O158" s="78"/>
      <c r="P158" s="80"/>
      <c r="Q158" s="80"/>
      <c r="R158" s="78">
        <f>+K158+F158</f>
        <v>0</v>
      </c>
      <c r="S158" s="553">
        <f t="shared" si="46"/>
        <v>0</v>
      </c>
      <c r="T158" s="112">
        <f>P158-Q158</f>
        <v>0</v>
      </c>
      <c r="U158" s="221">
        <f>O158-P158</f>
        <v>0</v>
      </c>
    </row>
    <row r="159" spans="1:21" ht="15.75">
      <c r="A159" s="56">
        <v>250404</v>
      </c>
      <c r="B159" s="62" t="s">
        <v>308</v>
      </c>
      <c r="C159" s="62" t="s">
        <v>97</v>
      </c>
      <c r="D159" s="62" t="s">
        <v>98</v>
      </c>
      <c r="E159" s="58" t="s">
        <v>552</v>
      </c>
      <c r="F159" s="669">
        <f t="shared" si="43"/>
        <v>58400</v>
      </c>
      <c r="G159" s="669">
        <v>58400</v>
      </c>
      <c r="H159" s="669"/>
      <c r="I159" s="669"/>
      <c r="J159" s="669"/>
      <c r="K159" s="669">
        <f t="shared" si="44"/>
        <v>0</v>
      </c>
      <c r="L159" s="678"/>
      <c r="M159" s="678"/>
      <c r="N159" s="678"/>
      <c r="O159" s="669"/>
      <c r="P159" s="678"/>
      <c r="Q159" s="678"/>
      <c r="R159" s="669">
        <f t="shared" si="5"/>
        <v>58400</v>
      </c>
      <c r="S159" s="706">
        <f t="shared" si="46"/>
        <v>58400</v>
      </c>
      <c r="T159" s="709">
        <f>P159-Q159</f>
        <v>0</v>
      </c>
      <c r="U159" s="710">
        <f>O159-P159</f>
        <v>0</v>
      </c>
    </row>
    <row r="160" spans="1:21" s="36" customFormat="1" ht="15.75" hidden="1">
      <c r="A160" s="56">
        <v>150101</v>
      </c>
      <c r="B160" s="56"/>
      <c r="C160" s="56"/>
      <c r="D160" s="56"/>
      <c r="E160" s="58" t="s">
        <v>37</v>
      </c>
      <c r="F160" s="78">
        <f t="shared" si="43"/>
        <v>0</v>
      </c>
      <c r="G160" s="78"/>
      <c r="H160" s="78"/>
      <c r="I160" s="78"/>
      <c r="J160" s="78"/>
      <c r="K160" s="78">
        <f t="shared" si="44"/>
        <v>0</v>
      </c>
      <c r="L160" s="80"/>
      <c r="M160" s="80"/>
      <c r="N160" s="80"/>
      <c r="O160" s="78"/>
      <c r="P160" s="80"/>
      <c r="Q160" s="80"/>
      <c r="R160" s="78">
        <f t="shared" si="5"/>
        <v>0</v>
      </c>
      <c r="S160" s="553">
        <f t="shared" si="46"/>
        <v>0</v>
      </c>
      <c r="T160" s="112">
        <f t="shared" si="39"/>
        <v>0</v>
      </c>
    </row>
    <row r="161" spans="1:20" s="36" customFormat="1" ht="15.75" hidden="1">
      <c r="A161" s="63" t="s">
        <v>572</v>
      </c>
      <c r="B161" s="63"/>
      <c r="C161" s="63"/>
      <c r="D161" s="63"/>
      <c r="E161" s="61"/>
      <c r="F161" s="78">
        <f t="shared" ref="F161:F187" si="48">+G161+J161</f>
        <v>0</v>
      </c>
      <c r="G161" s="77">
        <f t="shared" ref="G161:P161" si="49">SUM(G162:G169)</f>
        <v>0</v>
      </c>
      <c r="H161" s="77">
        <f t="shared" si="49"/>
        <v>0</v>
      </c>
      <c r="I161" s="77">
        <f t="shared" si="49"/>
        <v>0</v>
      </c>
      <c r="J161" s="77">
        <f t="shared" si="49"/>
        <v>0</v>
      </c>
      <c r="K161" s="77">
        <f t="shared" si="49"/>
        <v>0</v>
      </c>
      <c r="L161" s="77">
        <f t="shared" si="49"/>
        <v>0</v>
      </c>
      <c r="M161" s="77">
        <f t="shared" si="49"/>
        <v>0</v>
      </c>
      <c r="N161" s="77">
        <f t="shared" si="49"/>
        <v>0</v>
      </c>
      <c r="O161" s="77">
        <f t="shared" si="49"/>
        <v>0</v>
      </c>
      <c r="P161" s="77">
        <f t="shared" si="49"/>
        <v>0</v>
      </c>
      <c r="Q161" s="77"/>
      <c r="R161" s="78">
        <f t="shared" si="5"/>
        <v>0</v>
      </c>
      <c r="S161" s="553">
        <f t="shared" si="46"/>
        <v>0</v>
      </c>
      <c r="T161" s="112">
        <f t="shared" si="39"/>
        <v>0</v>
      </c>
    </row>
    <row r="162" spans="1:20" s="36" customFormat="1" ht="15.75" hidden="1">
      <c r="A162" s="56" t="s">
        <v>844</v>
      </c>
      <c r="B162" s="56"/>
      <c r="C162" s="56"/>
      <c r="D162" s="56"/>
      <c r="E162" s="58"/>
      <c r="F162" s="78">
        <f t="shared" si="48"/>
        <v>0</v>
      </c>
      <c r="G162" s="78"/>
      <c r="H162" s="78"/>
      <c r="I162" s="78"/>
      <c r="J162" s="78"/>
      <c r="K162" s="78">
        <f t="shared" ref="K162:K169" si="50">+L162+O162</f>
        <v>0</v>
      </c>
      <c r="L162" s="80"/>
      <c r="M162" s="80"/>
      <c r="N162" s="80"/>
      <c r="O162" s="80"/>
      <c r="P162" s="80"/>
      <c r="Q162" s="80"/>
      <c r="R162" s="78">
        <f t="shared" si="5"/>
        <v>0</v>
      </c>
      <c r="S162" s="553">
        <f t="shared" si="46"/>
        <v>0</v>
      </c>
      <c r="T162" s="112">
        <f t="shared" si="39"/>
        <v>0</v>
      </c>
    </row>
    <row r="163" spans="1:20" s="36" customFormat="1" ht="15.75" hidden="1">
      <c r="A163" s="56" t="s">
        <v>425</v>
      </c>
      <c r="B163" s="56"/>
      <c r="C163" s="56"/>
      <c r="D163" s="56"/>
      <c r="E163" s="58"/>
      <c r="F163" s="78">
        <f t="shared" si="48"/>
        <v>0</v>
      </c>
      <c r="G163" s="78"/>
      <c r="H163" s="78"/>
      <c r="I163" s="78"/>
      <c r="J163" s="78"/>
      <c r="K163" s="78">
        <f t="shared" si="50"/>
        <v>0</v>
      </c>
      <c r="L163" s="80"/>
      <c r="M163" s="80"/>
      <c r="N163" s="80"/>
      <c r="O163" s="80"/>
      <c r="P163" s="80"/>
      <c r="Q163" s="80"/>
      <c r="R163" s="78">
        <f t="shared" si="5"/>
        <v>0</v>
      </c>
      <c r="S163" s="553">
        <f t="shared" si="46"/>
        <v>0</v>
      </c>
      <c r="T163" s="112">
        <f t="shared" si="39"/>
        <v>0</v>
      </c>
    </row>
    <row r="164" spans="1:20" s="36" customFormat="1" ht="15.75" hidden="1">
      <c r="A164" s="56" t="s">
        <v>847</v>
      </c>
      <c r="B164" s="56"/>
      <c r="C164" s="56"/>
      <c r="D164" s="56"/>
      <c r="E164" s="58"/>
      <c r="F164" s="78">
        <f t="shared" si="48"/>
        <v>0</v>
      </c>
      <c r="G164" s="78"/>
      <c r="H164" s="78"/>
      <c r="I164" s="78"/>
      <c r="J164" s="78"/>
      <c r="K164" s="78">
        <f t="shared" si="50"/>
        <v>0</v>
      </c>
      <c r="L164" s="80"/>
      <c r="M164" s="80"/>
      <c r="N164" s="80"/>
      <c r="O164" s="80"/>
      <c r="P164" s="80"/>
      <c r="Q164" s="80"/>
      <c r="R164" s="78">
        <f t="shared" si="5"/>
        <v>0</v>
      </c>
      <c r="S164" s="553">
        <f t="shared" si="46"/>
        <v>0</v>
      </c>
      <c r="T164" s="112">
        <f t="shared" si="39"/>
        <v>0</v>
      </c>
    </row>
    <row r="165" spans="1:20" s="36" customFormat="1" ht="15.75" hidden="1">
      <c r="A165" s="56" t="s">
        <v>838</v>
      </c>
      <c r="B165" s="56"/>
      <c r="C165" s="56"/>
      <c r="D165" s="56"/>
      <c r="E165" s="58"/>
      <c r="F165" s="78">
        <f t="shared" si="48"/>
        <v>0</v>
      </c>
      <c r="G165" s="78"/>
      <c r="H165" s="78"/>
      <c r="I165" s="78"/>
      <c r="J165" s="78"/>
      <c r="K165" s="78">
        <f t="shared" si="50"/>
        <v>0</v>
      </c>
      <c r="L165" s="80"/>
      <c r="M165" s="80"/>
      <c r="N165" s="80"/>
      <c r="O165" s="80"/>
      <c r="P165" s="80"/>
      <c r="Q165" s="80"/>
      <c r="R165" s="78">
        <f t="shared" si="5"/>
        <v>0</v>
      </c>
      <c r="S165" s="553">
        <f t="shared" si="46"/>
        <v>0</v>
      </c>
      <c r="T165" s="112">
        <f t="shared" si="39"/>
        <v>0</v>
      </c>
    </row>
    <row r="166" spans="1:20" s="36" customFormat="1" ht="15.75" hidden="1">
      <c r="A166" s="56" t="s">
        <v>567</v>
      </c>
      <c r="B166" s="56"/>
      <c r="C166" s="56"/>
      <c r="D166" s="56"/>
      <c r="E166" s="58"/>
      <c r="F166" s="78">
        <f t="shared" si="48"/>
        <v>0</v>
      </c>
      <c r="G166" s="78"/>
      <c r="H166" s="78"/>
      <c r="I166" s="78"/>
      <c r="J166" s="78"/>
      <c r="K166" s="78">
        <f t="shared" si="50"/>
        <v>0</v>
      </c>
      <c r="L166" s="80"/>
      <c r="M166" s="80"/>
      <c r="N166" s="80"/>
      <c r="O166" s="80"/>
      <c r="P166" s="80"/>
      <c r="Q166" s="80"/>
      <c r="R166" s="78">
        <f t="shared" si="5"/>
        <v>0</v>
      </c>
      <c r="S166" s="553">
        <f t="shared" si="46"/>
        <v>0</v>
      </c>
      <c r="T166" s="112">
        <f t="shared" si="39"/>
        <v>0</v>
      </c>
    </row>
    <row r="167" spans="1:20" s="36" customFormat="1" ht="15.75" hidden="1">
      <c r="A167" s="56" t="s">
        <v>840</v>
      </c>
      <c r="B167" s="56"/>
      <c r="C167" s="56"/>
      <c r="D167" s="56"/>
      <c r="E167" s="58"/>
      <c r="F167" s="78">
        <f t="shared" si="48"/>
        <v>0</v>
      </c>
      <c r="G167" s="78"/>
      <c r="H167" s="78"/>
      <c r="I167" s="78"/>
      <c r="J167" s="78"/>
      <c r="K167" s="78">
        <f t="shared" si="50"/>
        <v>0</v>
      </c>
      <c r="L167" s="80"/>
      <c r="M167" s="80"/>
      <c r="N167" s="80"/>
      <c r="O167" s="80"/>
      <c r="P167" s="80"/>
      <c r="Q167" s="80"/>
      <c r="R167" s="78">
        <f t="shared" si="5"/>
        <v>0</v>
      </c>
      <c r="S167" s="553">
        <f t="shared" si="46"/>
        <v>0</v>
      </c>
      <c r="T167" s="112">
        <f t="shared" si="39"/>
        <v>0</v>
      </c>
    </row>
    <row r="168" spans="1:20" s="36" customFormat="1" ht="15.75" hidden="1">
      <c r="A168" s="56" t="s">
        <v>806</v>
      </c>
      <c r="B168" s="56"/>
      <c r="C168" s="56"/>
      <c r="D168" s="56"/>
      <c r="E168" s="58"/>
      <c r="F168" s="78">
        <f t="shared" si="48"/>
        <v>0</v>
      </c>
      <c r="G168" s="78"/>
      <c r="H168" s="78"/>
      <c r="I168" s="78"/>
      <c r="J168" s="78"/>
      <c r="K168" s="78">
        <f t="shared" si="50"/>
        <v>0</v>
      </c>
      <c r="L168" s="80"/>
      <c r="M168" s="80"/>
      <c r="N168" s="80"/>
      <c r="O168" s="80"/>
      <c r="P168" s="80"/>
      <c r="Q168" s="80"/>
      <c r="R168" s="78">
        <f t="shared" si="5"/>
        <v>0</v>
      </c>
      <c r="S168" s="553">
        <f t="shared" si="46"/>
        <v>0</v>
      </c>
      <c r="T168" s="112">
        <f t="shared" si="39"/>
        <v>0</v>
      </c>
    </row>
    <row r="169" spans="1:20" s="36" customFormat="1" ht="15.75" hidden="1">
      <c r="A169" s="56">
        <v>250913</v>
      </c>
      <c r="B169" s="56"/>
      <c r="C169" s="56"/>
      <c r="D169" s="56"/>
      <c r="E169" s="58"/>
      <c r="F169" s="78">
        <f t="shared" si="48"/>
        <v>0</v>
      </c>
      <c r="G169" s="78"/>
      <c r="H169" s="78"/>
      <c r="I169" s="78"/>
      <c r="J169" s="78"/>
      <c r="K169" s="78">
        <f t="shared" si="50"/>
        <v>0</v>
      </c>
      <c r="L169" s="80"/>
      <c r="M169" s="80"/>
      <c r="N169" s="80"/>
      <c r="O169" s="80"/>
      <c r="P169" s="80"/>
      <c r="Q169" s="80"/>
      <c r="R169" s="78">
        <f t="shared" si="5"/>
        <v>0</v>
      </c>
      <c r="S169" s="553">
        <f t="shared" si="46"/>
        <v>0</v>
      </c>
      <c r="T169" s="112">
        <f t="shared" si="39"/>
        <v>0</v>
      </c>
    </row>
    <row r="170" spans="1:20" s="36" customFormat="1" ht="15.75" hidden="1">
      <c r="A170" s="56"/>
      <c r="B170" s="56"/>
      <c r="C170" s="56"/>
      <c r="D170" s="56"/>
      <c r="E170" s="58"/>
      <c r="F170" s="78">
        <f t="shared" si="48"/>
        <v>0</v>
      </c>
      <c r="G170" s="78"/>
      <c r="H170" s="78"/>
      <c r="I170" s="78"/>
      <c r="J170" s="78"/>
      <c r="K170" s="78"/>
      <c r="L170" s="80"/>
      <c r="M170" s="80"/>
      <c r="N170" s="80"/>
      <c r="O170" s="80"/>
      <c r="P170" s="80"/>
      <c r="Q170" s="80"/>
      <c r="R170" s="78">
        <f t="shared" si="5"/>
        <v>0</v>
      </c>
      <c r="S170" s="553">
        <f t="shared" si="46"/>
        <v>0</v>
      </c>
      <c r="T170" s="112">
        <f t="shared" si="39"/>
        <v>0</v>
      </c>
    </row>
    <row r="171" spans="1:20" s="36" customFormat="1" ht="15.75" hidden="1">
      <c r="A171" s="56"/>
      <c r="B171" s="56"/>
      <c r="C171" s="56"/>
      <c r="D171" s="56"/>
      <c r="E171" s="58"/>
      <c r="F171" s="78">
        <f t="shared" si="48"/>
        <v>0</v>
      </c>
      <c r="G171" s="78"/>
      <c r="H171" s="78"/>
      <c r="I171" s="78"/>
      <c r="J171" s="78"/>
      <c r="K171" s="78"/>
      <c r="L171" s="80"/>
      <c r="M171" s="80"/>
      <c r="N171" s="80"/>
      <c r="O171" s="80"/>
      <c r="P171" s="80"/>
      <c r="Q171" s="80"/>
      <c r="R171" s="78">
        <f t="shared" si="5"/>
        <v>0</v>
      </c>
      <c r="S171" s="553">
        <f t="shared" si="46"/>
        <v>0</v>
      </c>
      <c r="T171" s="112">
        <f t="shared" si="39"/>
        <v>0</v>
      </c>
    </row>
    <row r="172" spans="1:20" s="36" customFormat="1" ht="15.75" hidden="1">
      <c r="A172" s="56"/>
      <c r="B172" s="56"/>
      <c r="C172" s="56"/>
      <c r="D172" s="56"/>
      <c r="E172" s="58"/>
      <c r="F172" s="78">
        <f t="shared" si="48"/>
        <v>0</v>
      </c>
      <c r="G172" s="78"/>
      <c r="H172" s="78"/>
      <c r="I172" s="78"/>
      <c r="J172" s="78"/>
      <c r="K172" s="78"/>
      <c r="L172" s="80"/>
      <c r="M172" s="80"/>
      <c r="N172" s="80"/>
      <c r="O172" s="80"/>
      <c r="P172" s="80"/>
      <c r="Q172" s="80"/>
      <c r="R172" s="78">
        <f t="shared" si="5"/>
        <v>0</v>
      </c>
      <c r="S172" s="553">
        <f t="shared" si="46"/>
        <v>0</v>
      </c>
      <c r="T172" s="112">
        <f t="shared" si="39"/>
        <v>0</v>
      </c>
    </row>
    <row r="173" spans="1:20" s="36" customFormat="1" ht="15.75" hidden="1">
      <c r="A173" s="56"/>
      <c r="B173" s="56"/>
      <c r="C173" s="56"/>
      <c r="D173" s="56"/>
      <c r="E173" s="58"/>
      <c r="F173" s="78">
        <f t="shared" si="48"/>
        <v>0</v>
      </c>
      <c r="G173" s="78"/>
      <c r="H173" s="78"/>
      <c r="I173" s="78"/>
      <c r="J173" s="78"/>
      <c r="K173" s="78"/>
      <c r="L173" s="80"/>
      <c r="M173" s="80"/>
      <c r="N173" s="80"/>
      <c r="O173" s="80"/>
      <c r="P173" s="80"/>
      <c r="Q173" s="80"/>
      <c r="R173" s="78">
        <f t="shared" si="5"/>
        <v>0</v>
      </c>
      <c r="S173" s="553">
        <f t="shared" si="46"/>
        <v>0</v>
      </c>
      <c r="T173" s="112">
        <f t="shared" si="39"/>
        <v>0</v>
      </c>
    </row>
    <row r="174" spans="1:20" s="36" customFormat="1" ht="15.75" hidden="1">
      <c r="A174" s="56"/>
      <c r="B174" s="56"/>
      <c r="C174" s="56"/>
      <c r="D174" s="56"/>
      <c r="E174" s="58"/>
      <c r="F174" s="78">
        <f t="shared" si="48"/>
        <v>0</v>
      </c>
      <c r="G174" s="78"/>
      <c r="H174" s="78"/>
      <c r="I174" s="78"/>
      <c r="J174" s="78"/>
      <c r="K174" s="78"/>
      <c r="L174" s="80"/>
      <c r="M174" s="80"/>
      <c r="N174" s="80"/>
      <c r="O174" s="80"/>
      <c r="P174" s="80"/>
      <c r="Q174" s="80"/>
      <c r="R174" s="78">
        <f t="shared" si="5"/>
        <v>0</v>
      </c>
      <c r="S174" s="553">
        <f t="shared" si="46"/>
        <v>0</v>
      </c>
      <c r="T174" s="112">
        <f t="shared" si="39"/>
        <v>0</v>
      </c>
    </row>
    <row r="175" spans="1:20" s="36" customFormat="1" ht="15.75" hidden="1">
      <c r="A175" s="56"/>
      <c r="B175" s="56"/>
      <c r="C175" s="56"/>
      <c r="D175" s="56"/>
      <c r="E175" s="58"/>
      <c r="F175" s="78">
        <f t="shared" si="48"/>
        <v>0</v>
      </c>
      <c r="G175" s="78"/>
      <c r="H175" s="78"/>
      <c r="I175" s="78"/>
      <c r="J175" s="78"/>
      <c r="K175" s="78"/>
      <c r="L175" s="80"/>
      <c r="M175" s="80"/>
      <c r="N175" s="80"/>
      <c r="O175" s="80"/>
      <c r="P175" s="80"/>
      <c r="Q175" s="80"/>
      <c r="R175" s="78">
        <f t="shared" si="5"/>
        <v>0</v>
      </c>
      <c r="S175" s="553">
        <f t="shared" si="46"/>
        <v>0</v>
      </c>
      <c r="T175" s="112">
        <f t="shared" si="39"/>
        <v>0</v>
      </c>
    </row>
    <row r="176" spans="1:20" s="36" customFormat="1" ht="15.75" hidden="1">
      <c r="A176" s="56"/>
      <c r="B176" s="56"/>
      <c r="C176" s="56"/>
      <c r="D176" s="56"/>
      <c r="E176" s="58"/>
      <c r="F176" s="78">
        <f t="shared" si="48"/>
        <v>0</v>
      </c>
      <c r="G176" s="78"/>
      <c r="H176" s="78"/>
      <c r="I176" s="78"/>
      <c r="J176" s="78"/>
      <c r="K176" s="78"/>
      <c r="L176" s="80"/>
      <c r="M176" s="80"/>
      <c r="N176" s="80"/>
      <c r="O176" s="80"/>
      <c r="P176" s="80"/>
      <c r="Q176" s="80"/>
      <c r="R176" s="78">
        <f t="shared" si="5"/>
        <v>0</v>
      </c>
      <c r="S176" s="553">
        <f t="shared" si="46"/>
        <v>0</v>
      </c>
      <c r="T176" s="112">
        <f t="shared" si="39"/>
        <v>0</v>
      </c>
    </row>
    <row r="177" spans="1:21" s="36" customFormat="1" ht="15.75" hidden="1">
      <c r="A177" s="56"/>
      <c r="B177" s="56"/>
      <c r="C177" s="56"/>
      <c r="D177" s="56"/>
      <c r="E177" s="58"/>
      <c r="F177" s="78">
        <f t="shared" si="48"/>
        <v>0</v>
      </c>
      <c r="G177" s="78"/>
      <c r="H177" s="78"/>
      <c r="I177" s="78"/>
      <c r="J177" s="78"/>
      <c r="K177" s="78"/>
      <c r="L177" s="80"/>
      <c r="M177" s="80"/>
      <c r="N177" s="80"/>
      <c r="O177" s="80"/>
      <c r="P177" s="80"/>
      <c r="Q177" s="80"/>
      <c r="R177" s="78">
        <f t="shared" si="5"/>
        <v>0</v>
      </c>
      <c r="S177" s="553">
        <f t="shared" si="46"/>
        <v>0</v>
      </c>
      <c r="T177" s="112">
        <f t="shared" si="39"/>
        <v>0</v>
      </c>
    </row>
    <row r="178" spans="1:21" s="36" customFormat="1" ht="15.75" hidden="1">
      <c r="A178" s="56"/>
      <c r="B178" s="56"/>
      <c r="C178" s="56"/>
      <c r="D178" s="56"/>
      <c r="E178" s="58"/>
      <c r="F178" s="78">
        <f t="shared" si="48"/>
        <v>0</v>
      </c>
      <c r="G178" s="78"/>
      <c r="H178" s="78"/>
      <c r="I178" s="78"/>
      <c r="J178" s="78"/>
      <c r="K178" s="78"/>
      <c r="L178" s="80"/>
      <c r="M178" s="80"/>
      <c r="N178" s="80"/>
      <c r="O178" s="80"/>
      <c r="P178" s="80"/>
      <c r="Q178" s="80"/>
      <c r="R178" s="78">
        <f t="shared" si="5"/>
        <v>0</v>
      </c>
      <c r="S178" s="553">
        <f t="shared" si="46"/>
        <v>0</v>
      </c>
      <c r="T178" s="112">
        <f t="shared" si="39"/>
        <v>0</v>
      </c>
    </row>
    <row r="179" spans="1:21" s="36" customFormat="1" ht="15.75" hidden="1">
      <c r="A179" s="56"/>
      <c r="B179" s="56"/>
      <c r="C179" s="56"/>
      <c r="D179" s="56"/>
      <c r="E179" s="58"/>
      <c r="F179" s="78">
        <f t="shared" si="48"/>
        <v>0</v>
      </c>
      <c r="G179" s="78"/>
      <c r="H179" s="78"/>
      <c r="I179" s="78"/>
      <c r="J179" s="78"/>
      <c r="K179" s="78"/>
      <c r="L179" s="80"/>
      <c r="M179" s="80"/>
      <c r="N179" s="80"/>
      <c r="O179" s="80"/>
      <c r="P179" s="80"/>
      <c r="Q179" s="80"/>
      <c r="R179" s="78">
        <f t="shared" si="5"/>
        <v>0</v>
      </c>
      <c r="S179" s="553">
        <f t="shared" si="46"/>
        <v>0</v>
      </c>
      <c r="T179" s="112">
        <f t="shared" si="39"/>
        <v>0</v>
      </c>
    </row>
    <row r="180" spans="1:21" s="36" customFormat="1" ht="15.75" hidden="1">
      <c r="A180" s="56"/>
      <c r="B180" s="56"/>
      <c r="C180" s="56"/>
      <c r="D180" s="56"/>
      <c r="E180" s="58"/>
      <c r="F180" s="78">
        <f t="shared" si="48"/>
        <v>0</v>
      </c>
      <c r="G180" s="78"/>
      <c r="H180" s="78"/>
      <c r="I180" s="78"/>
      <c r="J180" s="78"/>
      <c r="K180" s="78"/>
      <c r="L180" s="80"/>
      <c r="M180" s="80"/>
      <c r="N180" s="80"/>
      <c r="O180" s="80"/>
      <c r="P180" s="80"/>
      <c r="Q180" s="80"/>
      <c r="R180" s="78">
        <f t="shared" si="5"/>
        <v>0</v>
      </c>
      <c r="S180" s="553">
        <f t="shared" si="46"/>
        <v>0</v>
      </c>
      <c r="T180" s="112">
        <f t="shared" ref="T180:T187" si="51">Q180-P180</f>
        <v>0</v>
      </c>
    </row>
    <row r="181" spans="1:21" s="36" customFormat="1" ht="15.75" hidden="1">
      <c r="A181" s="56"/>
      <c r="B181" s="56"/>
      <c r="C181" s="56"/>
      <c r="D181" s="56"/>
      <c r="E181" s="58"/>
      <c r="F181" s="78">
        <f t="shared" si="48"/>
        <v>0</v>
      </c>
      <c r="G181" s="78"/>
      <c r="H181" s="78"/>
      <c r="I181" s="78"/>
      <c r="J181" s="78"/>
      <c r="K181" s="78"/>
      <c r="L181" s="80"/>
      <c r="M181" s="80"/>
      <c r="N181" s="80"/>
      <c r="O181" s="80"/>
      <c r="P181" s="80"/>
      <c r="Q181" s="80"/>
      <c r="R181" s="78">
        <f t="shared" si="5"/>
        <v>0</v>
      </c>
      <c r="S181" s="553">
        <f t="shared" si="46"/>
        <v>0</v>
      </c>
      <c r="T181" s="112">
        <f t="shared" si="51"/>
        <v>0</v>
      </c>
    </row>
    <row r="182" spans="1:21" s="36" customFormat="1" ht="15.75" hidden="1">
      <c r="A182" s="56"/>
      <c r="B182" s="56"/>
      <c r="C182" s="56"/>
      <c r="D182" s="56"/>
      <c r="E182" s="58"/>
      <c r="F182" s="78">
        <f t="shared" si="48"/>
        <v>0</v>
      </c>
      <c r="G182" s="78"/>
      <c r="H182" s="78"/>
      <c r="I182" s="78"/>
      <c r="J182" s="78"/>
      <c r="K182" s="78"/>
      <c r="L182" s="80"/>
      <c r="M182" s="80"/>
      <c r="N182" s="80"/>
      <c r="O182" s="80"/>
      <c r="P182" s="80"/>
      <c r="Q182" s="80"/>
      <c r="R182" s="78">
        <f t="shared" si="5"/>
        <v>0</v>
      </c>
      <c r="S182" s="553">
        <f t="shared" si="46"/>
        <v>0</v>
      </c>
      <c r="T182" s="112">
        <f t="shared" si="51"/>
        <v>0</v>
      </c>
    </row>
    <row r="183" spans="1:21" s="36" customFormat="1" ht="15.75" hidden="1">
      <c r="A183" s="56"/>
      <c r="B183" s="56"/>
      <c r="C183" s="56"/>
      <c r="D183" s="56"/>
      <c r="E183" s="58"/>
      <c r="F183" s="78">
        <f t="shared" si="48"/>
        <v>0</v>
      </c>
      <c r="G183" s="78"/>
      <c r="H183" s="78"/>
      <c r="I183" s="78"/>
      <c r="J183" s="78"/>
      <c r="K183" s="78"/>
      <c r="L183" s="80"/>
      <c r="M183" s="80"/>
      <c r="N183" s="80"/>
      <c r="O183" s="80"/>
      <c r="P183" s="80"/>
      <c r="Q183" s="80"/>
      <c r="R183" s="78">
        <f t="shared" si="5"/>
        <v>0</v>
      </c>
      <c r="S183" s="553">
        <f t="shared" si="46"/>
        <v>0</v>
      </c>
      <c r="T183" s="112">
        <f t="shared" si="51"/>
        <v>0</v>
      </c>
    </row>
    <row r="184" spans="1:21" s="36" customFormat="1" ht="15.75" hidden="1">
      <c r="A184" s="56"/>
      <c r="B184" s="56"/>
      <c r="C184" s="56"/>
      <c r="D184" s="56"/>
      <c r="E184" s="58"/>
      <c r="F184" s="78">
        <f t="shared" si="48"/>
        <v>0</v>
      </c>
      <c r="G184" s="78"/>
      <c r="H184" s="78"/>
      <c r="I184" s="78"/>
      <c r="J184" s="78"/>
      <c r="K184" s="78"/>
      <c r="L184" s="80"/>
      <c r="M184" s="80"/>
      <c r="N184" s="80"/>
      <c r="O184" s="80"/>
      <c r="P184" s="80"/>
      <c r="Q184" s="80"/>
      <c r="R184" s="78">
        <f t="shared" si="5"/>
        <v>0</v>
      </c>
      <c r="S184" s="553">
        <f t="shared" si="46"/>
        <v>0</v>
      </c>
      <c r="T184" s="112">
        <f t="shared" si="51"/>
        <v>0</v>
      </c>
    </row>
    <row r="185" spans="1:21" s="36" customFormat="1" ht="15.75" hidden="1">
      <c r="A185" s="56"/>
      <c r="B185" s="56"/>
      <c r="C185" s="56"/>
      <c r="D185" s="56"/>
      <c r="E185" s="58"/>
      <c r="F185" s="78">
        <f t="shared" si="48"/>
        <v>0</v>
      </c>
      <c r="G185" s="78"/>
      <c r="H185" s="78"/>
      <c r="I185" s="78"/>
      <c r="J185" s="78"/>
      <c r="K185" s="78"/>
      <c r="L185" s="80"/>
      <c r="M185" s="80"/>
      <c r="N185" s="80"/>
      <c r="O185" s="80"/>
      <c r="P185" s="80"/>
      <c r="Q185" s="80"/>
      <c r="R185" s="78">
        <f t="shared" si="5"/>
        <v>0</v>
      </c>
      <c r="S185" s="553">
        <f t="shared" si="46"/>
        <v>0</v>
      </c>
      <c r="T185" s="112">
        <f t="shared" si="51"/>
        <v>0</v>
      </c>
    </row>
    <row r="186" spans="1:21" s="36" customFormat="1" ht="15.75" hidden="1">
      <c r="A186" s="56"/>
      <c r="B186" s="56"/>
      <c r="C186" s="56"/>
      <c r="D186" s="56"/>
      <c r="E186" s="58"/>
      <c r="F186" s="78">
        <f t="shared" si="48"/>
        <v>0</v>
      </c>
      <c r="G186" s="78"/>
      <c r="H186" s="78"/>
      <c r="I186" s="78"/>
      <c r="J186" s="78"/>
      <c r="K186" s="78"/>
      <c r="L186" s="80"/>
      <c r="M186" s="80"/>
      <c r="N186" s="80"/>
      <c r="O186" s="80"/>
      <c r="P186" s="80"/>
      <c r="Q186" s="80"/>
      <c r="R186" s="78">
        <f t="shared" si="5"/>
        <v>0</v>
      </c>
      <c r="S186" s="553">
        <f t="shared" si="46"/>
        <v>0</v>
      </c>
      <c r="T186" s="112">
        <f t="shared" si="51"/>
        <v>0</v>
      </c>
    </row>
    <row r="187" spans="1:21" s="36" customFormat="1" ht="15.75" hidden="1">
      <c r="A187" s="56"/>
      <c r="B187" s="56"/>
      <c r="C187" s="56"/>
      <c r="D187" s="56"/>
      <c r="E187" s="58"/>
      <c r="F187" s="78">
        <f t="shared" si="48"/>
        <v>0</v>
      </c>
      <c r="G187" s="78"/>
      <c r="H187" s="78"/>
      <c r="I187" s="78"/>
      <c r="J187" s="78"/>
      <c r="K187" s="78"/>
      <c r="L187" s="80"/>
      <c r="M187" s="80"/>
      <c r="N187" s="80"/>
      <c r="O187" s="80"/>
      <c r="P187" s="80"/>
      <c r="Q187" s="80"/>
      <c r="R187" s="78">
        <f t="shared" si="5"/>
        <v>0</v>
      </c>
      <c r="S187" s="553">
        <f t="shared" si="46"/>
        <v>0</v>
      </c>
      <c r="T187" s="112">
        <f t="shared" si="51"/>
        <v>0</v>
      </c>
    </row>
    <row r="188" spans="1:21" s="558" customFormat="1" ht="31.5">
      <c r="A188" s="560">
        <v>20</v>
      </c>
      <c r="B188" s="559" t="s">
        <v>315</v>
      </c>
      <c r="C188" s="559"/>
      <c r="D188" s="559"/>
      <c r="E188" s="557" t="s">
        <v>39</v>
      </c>
      <c r="F188" s="646">
        <f>F192+F193+F195+F198</f>
        <v>5799200</v>
      </c>
      <c r="G188" s="646">
        <f t="shared" ref="G188:R188" si="52">G192+G193+G195+G198</f>
        <v>5799200</v>
      </c>
      <c r="H188" s="646">
        <f t="shared" si="52"/>
        <v>2972900</v>
      </c>
      <c r="I188" s="646">
        <f t="shared" si="52"/>
        <v>612200</v>
      </c>
      <c r="J188" s="646">
        <f t="shared" si="52"/>
        <v>0</v>
      </c>
      <c r="K188" s="646">
        <f t="shared" si="52"/>
        <v>1460000</v>
      </c>
      <c r="L188" s="646">
        <f t="shared" si="52"/>
        <v>0</v>
      </c>
      <c r="M188" s="646">
        <f t="shared" si="52"/>
        <v>0</v>
      </c>
      <c r="N188" s="646">
        <f t="shared" si="52"/>
        <v>0</v>
      </c>
      <c r="O188" s="646">
        <f t="shared" si="52"/>
        <v>1460000</v>
      </c>
      <c r="P188" s="646">
        <f t="shared" si="52"/>
        <v>1460000</v>
      </c>
      <c r="Q188" s="646">
        <f t="shared" si="52"/>
        <v>1460000</v>
      </c>
      <c r="R188" s="646">
        <f t="shared" si="52"/>
        <v>7259200</v>
      </c>
      <c r="S188" s="706">
        <f t="shared" si="46"/>
        <v>7259200</v>
      </c>
      <c r="T188" s="707">
        <f>P188-Q188</f>
        <v>0</v>
      </c>
      <c r="U188" s="708">
        <f>O188-P188</f>
        <v>0</v>
      </c>
    </row>
    <row r="189" spans="1:21" s="32" customFormat="1" ht="78.75" hidden="1">
      <c r="A189" s="56" t="s">
        <v>506</v>
      </c>
      <c r="B189" s="56"/>
      <c r="C189" s="56"/>
      <c r="D189" s="56"/>
      <c r="E189" s="58" t="s">
        <v>981</v>
      </c>
      <c r="F189" s="78">
        <f>+G189+J189</f>
        <v>0</v>
      </c>
      <c r="G189" s="78"/>
      <c r="H189" s="77"/>
      <c r="I189" s="77"/>
      <c r="J189" s="77"/>
      <c r="K189" s="78">
        <f t="shared" ref="K189:K198" si="53">+L189+O189</f>
        <v>0</v>
      </c>
      <c r="L189" s="77"/>
      <c r="M189" s="77"/>
      <c r="N189" s="77"/>
      <c r="O189" s="77"/>
      <c r="P189" s="77"/>
      <c r="Q189" s="77"/>
      <c r="R189" s="78">
        <f t="shared" ref="R189:R198" si="54">+K189+F189</f>
        <v>0</v>
      </c>
      <c r="S189" s="553">
        <f t="shared" si="46"/>
        <v>0</v>
      </c>
      <c r="T189" s="112">
        <f>Q189-P189</f>
        <v>0</v>
      </c>
    </row>
    <row r="190" spans="1:21" s="564" customFormat="1" ht="31.5">
      <c r="A190" s="560"/>
      <c r="B190" s="559" t="s">
        <v>316</v>
      </c>
      <c r="C190" s="559"/>
      <c r="D190" s="559"/>
      <c r="E190" s="557" t="s">
        <v>39</v>
      </c>
      <c r="F190" s="646">
        <f>F191+F198+F194</f>
        <v>5799200</v>
      </c>
      <c r="G190" s="646">
        <f t="shared" ref="G190:R190" si="55">G191+G198+G194</f>
        <v>5799200</v>
      </c>
      <c r="H190" s="646">
        <f t="shared" si="55"/>
        <v>2972900</v>
      </c>
      <c r="I190" s="646">
        <f t="shared" si="55"/>
        <v>612200</v>
      </c>
      <c r="J190" s="646">
        <f t="shared" si="55"/>
        <v>0</v>
      </c>
      <c r="K190" s="646">
        <f t="shared" si="55"/>
        <v>1460000</v>
      </c>
      <c r="L190" s="646">
        <f t="shared" si="55"/>
        <v>0</v>
      </c>
      <c r="M190" s="646">
        <f t="shared" si="55"/>
        <v>0</v>
      </c>
      <c r="N190" s="646">
        <f t="shared" si="55"/>
        <v>0</v>
      </c>
      <c r="O190" s="646">
        <f t="shared" si="55"/>
        <v>1460000</v>
      </c>
      <c r="P190" s="646">
        <f t="shared" si="55"/>
        <v>1460000</v>
      </c>
      <c r="Q190" s="646">
        <f t="shared" si="55"/>
        <v>1460000</v>
      </c>
      <c r="R190" s="646">
        <f t="shared" si="55"/>
        <v>7259200</v>
      </c>
      <c r="S190" s="706">
        <f t="shared" si="46"/>
        <v>7259200</v>
      </c>
      <c r="T190" s="715"/>
      <c r="U190" s="716"/>
    </row>
    <row r="191" spans="1:21" s="564" customFormat="1" ht="31.5">
      <c r="A191" s="544"/>
      <c r="B191" s="549" t="s">
        <v>551</v>
      </c>
      <c r="C191" s="549" t="s">
        <v>338</v>
      </c>
      <c r="D191" s="549"/>
      <c r="E191" s="545" t="s">
        <v>17</v>
      </c>
      <c r="F191" s="673">
        <f>SUBTOTAL(9,F192:F193)</f>
        <v>5659200</v>
      </c>
      <c r="G191" s="673">
        <f t="shared" ref="G191:R191" si="56">SUBTOTAL(9,G192:G193)</f>
        <v>5659200</v>
      </c>
      <c r="H191" s="673">
        <f t="shared" si="56"/>
        <v>2972900</v>
      </c>
      <c r="I191" s="673">
        <f t="shared" si="56"/>
        <v>612200</v>
      </c>
      <c r="J191" s="673">
        <f t="shared" si="56"/>
        <v>0</v>
      </c>
      <c r="K191" s="673">
        <f t="shared" si="56"/>
        <v>0</v>
      </c>
      <c r="L191" s="673">
        <f t="shared" si="56"/>
        <v>0</v>
      </c>
      <c r="M191" s="673">
        <f t="shared" si="56"/>
        <v>0</v>
      </c>
      <c r="N191" s="673">
        <f t="shared" si="56"/>
        <v>0</v>
      </c>
      <c r="O191" s="673">
        <f t="shared" si="56"/>
        <v>0</v>
      </c>
      <c r="P191" s="673">
        <f t="shared" si="56"/>
        <v>0</v>
      </c>
      <c r="Q191" s="673">
        <f t="shared" si="56"/>
        <v>0</v>
      </c>
      <c r="R191" s="673">
        <f t="shared" si="56"/>
        <v>5659200</v>
      </c>
      <c r="S191" s="706">
        <f t="shared" si="46"/>
        <v>5659200</v>
      </c>
      <c r="T191" s="715"/>
      <c r="U191" s="716"/>
    </row>
    <row r="192" spans="1:21" ht="63">
      <c r="A192" s="567" t="s">
        <v>843</v>
      </c>
      <c r="B192" s="568" t="s">
        <v>317</v>
      </c>
      <c r="C192" s="568" t="s">
        <v>166</v>
      </c>
      <c r="D192" s="573" t="s">
        <v>99</v>
      </c>
      <c r="E192" s="574" t="s">
        <v>165</v>
      </c>
      <c r="F192" s="669">
        <f t="shared" ref="F192:F198" si="57">G192+J192</f>
        <v>5495500</v>
      </c>
      <c r="G192" s="669">
        <v>5495500</v>
      </c>
      <c r="H192" s="669">
        <v>2972900</v>
      </c>
      <c r="I192" s="669">
        <v>612200</v>
      </c>
      <c r="J192" s="669"/>
      <c r="K192" s="669">
        <f t="shared" si="53"/>
        <v>0</v>
      </c>
      <c r="L192" s="678"/>
      <c r="M192" s="678"/>
      <c r="N192" s="678"/>
      <c r="O192" s="669"/>
      <c r="P192" s="678"/>
      <c r="Q192" s="678"/>
      <c r="R192" s="669">
        <f t="shared" si="54"/>
        <v>5495500</v>
      </c>
      <c r="S192" s="706">
        <f t="shared" si="46"/>
        <v>5495500</v>
      </c>
      <c r="T192" s="709">
        <f>P192-Q192</f>
        <v>0</v>
      </c>
      <c r="U192" s="710">
        <f>O192-P192</f>
        <v>0</v>
      </c>
    </row>
    <row r="193" spans="1:21" ht="47.25">
      <c r="A193" s="567" t="s">
        <v>568</v>
      </c>
      <c r="B193" s="568" t="s">
        <v>318</v>
      </c>
      <c r="C193" s="568" t="s">
        <v>319</v>
      </c>
      <c r="D193" s="573" t="s">
        <v>99</v>
      </c>
      <c r="E193" s="574" t="s">
        <v>950</v>
      </c>
      <c r="F193" s="669">
        <f t="shared" si="57"/>
        <v>163700</v>
      </c>
      <c r="G193" s="669">
        <v>163700</v>
      </c>
      <c r="H193" s="669"/>
      <c r="I193" s="669"/>
      <c r="J193" s="669"/>
      <c r="K193" s="669">
        <f t="shared" si="53"/>
        <v>0</v>
      </c>
      <c r="L193" s="678"/>
      <c r="M193" s="678"/>
      <c r="N193" s="678"/>
      <c r="O193" s="669"/>
      <c r="P193" s="678"/>
      <c r="Q193" s="678"/>
      <c r="R193" s="669">
        <f t="shared" si="54"/>
        <v>163700</v>
      </c>
      <c r="S193" s="706">
        <f t="shared" si="46"/>
        <v>163700</v>
      </c>
      <c r="T193" s="709">
        <f>P193-Q193</f>
        <v>0</v>
      </c>
      <c r="U193" s="710">
        <f>O193-P193</f>
        <v>0</v>
      </c>
    </row>
    <row r="194" spans="1:21" s="564" customFormat="1" ht="31.5">
      <c r="A194" s="544"/>
      <c r="B194" s="549" t="s">
        <v>320</v>
      </c>
      <c r="C194" s="549" t="s">
        <v>186</v>
      </c>
      <c r="D194" s="549"/>
      <c r="E194" s="545" t="s">
        <v>721</v>
      </c>
      <c r="F194" s="673">
        <f>F195</f>
        <v>140000</v>
      </c>
      <c r="G194" s="673">
        <f t="shared" ref="G194:R194" si="58">G195</f>
        <v>140000</v>
      </c>
      <c r="H194" s="673">
        <f t="shared" si="58"/>
        <v>0</v>
      </c>
      <c r="I194" s="673">
        <f t="shared" si="58"/>
        <v>0</v>
      </c>
      <c r="J194" s="673">
        <f t="shared" si="58"/>
        <v>0</v>
      </c>
      <c r="K194" s="673">
        <f t="shared" si="58"/>
        <v>0</v>
      </c>
      <c r="L194" s="673">
        <f t="shared" si="58"/>
        <v>0</v>
      </c>
      <c r="M194" s="673">
        <f t="shared" si="58"/>
        <v>0</v>
      </c>
      <c r="N194" s="673">
        <f t="shared" si="58"/>
        <v>0</v>
      </c>
      <c r="O194" s="673">
        <f t="shared" si="58"/>
        <v>0</v>
      </c>
      <c r="P194" s="673">
        <f t="shared" si="58"/>
        <v>0</v>
      </c>
      <c r="Q194" s="673">
        <f t="shared" si="58"/>
        <v>0</v>
      </c>
      <c r="R194" s="673">
        <f t="shared" si="58"/>
        <v>140000</v>
      </c>
      <c r="S194" s="706">
        <f t="shared" si="46"/>
        <v>140000</v>
      </c>
      <c r="T194" s="715"/>
      <c r="U194" s="716"/>
    </row>
    <row r="195" spans="1:21" s="571" customFormat="1" ht="63">
      <c r="A195" s="567" t="s">
        <v>847</v>
      </c>
      <c r="B195" s="568" t="s">
        <v>743</v>
      </c>
      <c r="C195" s="568" t="s">
        <v>720</v>
      </c>
      <c r="D195" s="568" t="s">
        <v>99</v>
      </c>
      <c r="E195" s="76" t="s">
        <v>722</v>
      </c>
      <c r="F195" s="674">
        <f t="shared" si="57"/>
        <v>140000</v>
      </c>
      <c r="G195" s="674">
        <v>140000</v>
      </c>
      <c r="H195" s="674"/>
      <c r="I195" s="674"/>
      <c r="J195" s="674"/>
      <c r="K195" s="674">
        <f t="shared" si="53"/>
        <v>0</v>
      </c>
      <c r="L195" s="677"/>
      <c r="M195" s="677"/>
      <c r="N195" s="677"/>
      <c r="O195" s="674"/>
      <c r="P195" s="677"/>
      <c r="Q195" s="677"/>
      <c r="R195" s="674">
        <f t="shared" si="54"/>
        <v>140000</v>
      </c>
      <c r="S195" s="706">
        <f t="shared" si="46"/>
        <v>140000</v>
      </c>
      <c r="T195" s="713">
        <f>P195-Q195</f>
        <v>0</v>
      </c>
      <c r="U195" s="714">
        <f>O195-P195</f>
        <v>0</v>
      </c>
    </row>
    <row r="196" spans="1:21" s="36" customFormat="1" ht="15.75" hidden="1">
      <c r="A196" s="56" t="s">
        <v>567</v>
      </c>
      <c r="B196" s="56"/>
      <c r="C196" s="56"/>
      <c r="D196" s="56"/>
      <c r="E196" s="58" t="s">
        <v>420</v>
      </c>
      <c r="F196" s="78">
        <f t="shared" si="57"/>
        <v>0</v>
      </c>
      <c r="G196" s="78"/>
      <c r="H196" s="78"/>
      <c r="I196" s="78"/>
      <c r="J196" s="78"/>
      <c r="K196" s="78">
        <f t="shared" si="53"/>
        <v>0</v>
      </c>
      <c r="L196" s="80"/>
      <c r="M196" s="80"/>
      <c r="N196" s="80"/>
      <c r="O196" s="80"/>
      <c r="P196" s="80"/>
      <c r="Q196" s="80"/>
      <c r="R196" s="78">
        <f t="shared" si="54"/>
        <v>0</v>
      </c>
      <c r="S196" s="553">
        <f t="shared" si="46"/>
        <v>0</v>
      </c>
      <c r="T196" s="112">
        <f>Q196-P196</f>
        <v>0</v>
      </c>
    </row>
    <row r="197" spans="1:21" s="36" customFormat="1" ht="15.75" hidden="1">
      <c r="A197" s="56">
        <v>150101</v>
      </c>
      <c r="B197" s="56"/>
      <c r="C197" s="56"/>
      <c r="D197" s="56"/>
      <c r="E197" s="58" t="s">
        <v>37</v>
      </c>
      <c r="F197" s="78">
        <f t="shared" si="57"/>
        <v>0</v>
      </c>
      <c r="G197" s="78"/>
      <c r="H197" s="78"/>
      <c r="I197" s="78"/>
      <c r="J197" s="78"/>
      <c r="K197" s="78">
        <f t="shared" si="53"/>
        <v>0</v>
      </c>
      <c r="L197" s="80"/>
      <c r="M197" s="80"/>
      <c r="N197" s="80"/>
      <c r="O197" s="80"/>
      <c r="P197" s="80"/>
      <c r="Q197" s="80"/>
      <c r="R197" s="78">
        <f t="shared" si="54"/>
        <v>0</v>
      </c>
      <c r="S197" s="553">
        <f t="shared" si="46"/>
        <v>0</v>
      </c>
      <c r="T197" s="112">
        <f>Q197-P197</f>
        <v>0</v>
      </c>
    </row>
    <row r="198" spans="1:21" ht="15.75">
      <c r="A198" s="56">
        <v>250380</v>
      </c>
      <c r="B198" s="62" t="s">
        <v>321</v>
      </c>
      <c r="C198" s="62" t="s">
        <v>89</v>
      </c>
      <c r="D198" s="62" t="s">
        <v>90</v>
      </c>
      <c r="E198" s="58" t="s">
        <v>526</v>
      </c>
      <c r="F198" s="669">
        <f t="shared" si="57"/>
        <v>0</v>
      </c>
      <c r="G198" s="669"/>
      <c r="H198" s="669"/>
      <c r="I198" s="669"/>
      <c r="J198" s="669"/>
      <c r="K198" s="669">
        <f t="shared" si="53"/>
        <v>1460000</v>
      </c>
      <c r="L198" s="678"/>
      <c r="M198" s="678"/>
      <c r="N198" s="678"/>
      <c r="O198" s="678">
        <v>1460000</v>
      </c>
      <c r="P198" s="678">
        <v>1460000</v>
      </c>
      <c r="Q198" s="678">
        <v>1460000</v>
      </c>
      <c r="R198" s="669">
        <f t="shared" si="54"/>
        <v>1460000</v>
      </c>
      <c r="S198" s="706">
        <f t="shared" si="46"/>
        <v>1460000</v>
      </c>
      <c r="T198" s="709">
        <f>P198-Q198</f>
        <v>0</v>
      </c>
      <c r="U198" s="710">
        <f>O198-P198</f>
        <v>0</v>
      </c>
    </row>
    <row r="199" spans="1:21" s="554" customFormat="1" ht="47.25">
      <c r="A199" s="560">
        <v>24</v>
      </c>
      <c r="B199" s="559" t="s">
        <v>322</v>
      </c>
      <c r="C199" s="559"/>
      <c r="D199" s="559"/>
      <c r="E199" s="557" t="s">
        <v>765</v>
      </c>
      <c r="F199" s="646">
        <f>+F201+F203+F205+F207+F208+F209+F210+F211+F212+F213+F218+F219+F221+F202+F220+F216+F214</f>
        <v>118496815</v>
      </c>
      <c r="G199" s="646">
        <f t="shared" ref="G199:R199" si="59">+G201+G203+G205+G207+G208+G209+G210+G211+G212+G213+G218+G219+G221+G202+G220+G216+G214</f>
        <v>118496815</v>
      </c>
      <c r="H199" s="646">
        <f t="shared" si="59"/>
        <v>23977360</v>
      </c>
      <c r="I199" s="646">
        <f t="shared" si="59"/>
        <v>2874670</v>
      </c>
      <c r="J199" s="646">
        <f t="shared" si="59"/>
        <v>0</v>
      </c>
      <c r="K199" s="646">
        <f t="shared" si="59"/>
        <v>4854185</v>
      </c>
      <c r="L199" s="646">
        <f t="shared" si="59"/>
        <v>2361300</v>
      </c>
      <c r="M199" s="646">
        <f t="shared" si="59"/>
        <v>259200</v>
      </c>
      <c r="N199" s="646">
        <f t="shared" si="59"/>
        <v>20600</v>
      </c>
      <c r="O199" s="646">
        <f t="shared" si="59"/>
        <v>2492885</v>
      </c>
      <c r="P199" s="646">
        <f t="shared" si="59"/>
        <v>2462885</v>
      </c>
      <c r="Q199" s="646">
        <f t="shared" si="59"/>
        <v>2462885</v>
      </c>
      <c r="R199" s="646">
        <f t="shared" si="59"/>
        <v>123351000</v>
      </c>
      <c r="S199" s="706">
        <f t="shared" si="46"/>
        <v>123351000</v>
      </c>
      <c r="T199" s="707">
        <f>P199-Q199</f>
        <v>0</v>
      </c>
      <c r="U199" s="708">
        <f>O199-P199</f>
        <v>30000</v>
      </c>
    </row>
    <row r="200" spans="1:21" s="554" customFormat="1" ht="47.25">
      <c r="A200" s="560"/>
      <c r="B200" s="559" t="s">
        <v>323</v>
      </c>
      <c r="C200" s="559"/>
      <c r="D200" s="559"/>
      <c r="E200" s="557" t="s">
        <v>765</v>
      </c>
      <c r="F200" s="646">
        <f>F201+F202+F207+F208+F210+F211+F213+F217+F214+F215++F221</f>
        <v>118496815</v>
      </c>
      <c r="G200" s="646">
        <f t="shared" ref="G200:R200" si="60">G201+G202+G207+G208+G210+G211+G213+G217+G214+G215++G221</f>
        <v>118496815</v>
      </c>
      <c r="H200" s="646">
        <f t="shared" si="60"/>
        <v>23977360</v>
      </c>
      <c r="I200" s="646">
        <f t="shared" si="60"/>
        <v>2874670</v>
      </c>
      <c r="J200" s="646">
        <f t="shared" si="60"/>
        <v>0</v>
      </c>
      <c r="K200" s="646">
        <f t="shared" si="60"/>
        <v>4854185</v>
      </c>
      <c r="L200" s="646">
        <f t="shared" si="60"/>
        <v>2361300</v>
      </c>
      <c r="M200" s="646">
        <f t="shared" si="60"/>
        <v>259200</v>
      </c>
      <c r="N200" s="646">
        <f t="shared" si="60"/>
        <v>20600</v>
      </c>
      <c r="O200" s="646">
        <f t="shared" si="60"/>
        <v>2492885</v>
      </c>
      <c r="P200" s="646">
        <f t="shared" si="60"/>
        <v>2462885</v>
      </c>
      <c r="Q200" s="646">
        <f t="shared" si="60"/>
        <v>2462885</v>
      </c>
      <c r="R200" s="646">
        <f t="shared" si="60"/>
        <v>123351000</v>
      </c>
      <c r="S200" s="706">
        <f t="shared" si="46"/>
        <v>123351000</v>
      </c>
      <c r="T200" s="707"/>
      <c r="U200" s="708"/>
    </row>
    <row r="201" spans="1:21" ht="47.25">
      <c r="A201" s="56" t="s">
        <v>509</v>
      </c>
      <c r="B201" s="62" t="s">
        <v>324</v>
      </c>
      <c r="C201" s="62" t="s">
        <v>110</v>
      </c>
      <c r="D201" s="62" t="s">
        <v>111</v>
      </c>
      <c r="E201" s="58" t="s">
        <v>326</v>
      </c>
      <c r="F201" s="669">
        <f t="shared" ref="F201:F221" si="61">G201+J201</f>
        <v>42357002</v>
      </c>
      <c r="G201" s="669">
        <v>42357002</v>
      </c>
      <c r="H201" s="669"/>
      <c r="I201" s="669"/>
      <c r="J201" s="669"/>
      <c r="K201" s="669">
        <f t="shared" ref="K201:K220" si="62">+L201+O201</f>
        <v>1848300</v>
      </c>
      <c r="L201" s="678">
        <v>1748300</v>
      </c>
      <c r="M201" s="678"/>
      <c r="N201" s="678"/>
      <c r="O201" s="669">
        <v>100000</v>
      </c>
      <c r="P201" s="678">
        <v>100000</v>
      </c>
      <c r="Q201" s="678">
        <v>100000</v>
      </c>
      <c r="R201" s="669">
        <f t="shared" ref="R201:R221" si="63">+K201+F201</f>
        <v>44205302</v>
      </c>
      <c r="S201" s="706">
        <f t="shared" si="46"/>
        <v>44205302</v>
      </c>
      <c r="T201" s="709">
        <f>P201-Q201</f>
        <v>0</v>
      </c>
      <c r="U201" s="710">
        <f>O201-P201</f>
        <v>0</v>
      </c>
    </row>
    <row r="202" spans="1:21" ht="94.5">
      <c r="A202" s="62" t="s">
        <v>417</v>
      </c>
      <c r="B202" s="62" t="s">
        <v>353</v>
      </c>
      <c r="C202" s="62" t="s">
        <v>91</v>
      </c>
      <c r="D202" s="62" t="s">
        <v>92</v>
      </c>
      <c r="E202" s="58" t="s">
        <v>93</v>
      </c>
      <c r="F202" s="669">
        <f t="shared" si="61"/>
        <v>780020</v>
      </c>
      <c r="G202" s="669">
        <v>780020</v>
      </c>
      <c r="H202" s="669">
        <v>504160</v>
      </c>
      <c r="I202" s="669">
        <v>29325</v>
      </c>
      <c r="J202" s="669"/>
      <c r="K202" s="669">
        <f t="shared" si="62"/>
        <v>0</v>
      </c>
      <c r="L202" s="678"/>
      <c r="M202" s="678"/>
      <c r="N202" s="678"/>
      <c r="O202" s="669"/>
      <c r="P202" s="678"/>
      <c r="Q202" s="678"/>
      <c r="R202" s="669">
        <f t="shared" si="63"/>
        <v>780020</v>
      </c>
      <c r="S202" s="706">
        <f t="shared" si="46"/>
        <v>780020</v>
      </c>
      <c r="T202" s="709">
        <f>P202-Q202</f>
        <v>0</v>
      </c>
      <c r="U202" s="710">
        <f>O202-P202</f>
        <v>0</v>
      </c>
    </row>
    <row r="203" spans="1:21" s="36" customFormat="1" ht="31.5" hidden="1">
      <c r="A203" s="56" t="s">
        <v>569</v>
      </c>
      <c r="B203" s="56"/>
      <c r="C203" s="56"/>
      <c r="D203" s="56"/>
      <c r="E203" s="58" t="s">
        <v>570</v>
      </c>
      <c r="F203" s="78">
        <f t="shared" si="61"/>
        <v>0</v>
      </c>
      <c r="G203" s="78"/>
      <c r="H203" s="78"/>
      <c r="I203" s="78"/>
      <c r="J203" s="78"/>
      <c r="K203" s="78">
        <f t="shared" si="62"/>
        <v>0</v>
      </c>
      <c r="L203" s="80"/>
      <c r="M203" s="80"/>
      <c r="N203" s="80"/>
      <c r="O203" s="78"/>
      <c r="P203" s="80"/>
      <c r="Q203" s="80"/>
      <c r="R203" s="78">
        <f t="shared" si="63"/>
        <v>0</v>
      </c>
      <c r="S203" s="553">
        <f t="shared" si="46"/>
        <v>0</v>
      </c>
      <c r="T203" s="112">
        <f>Q203-P203</f>
        <v>0</v>
      </c>
    </row>
    <row r="204" spans="1:21" s="36" customFormat="1" ht="15.75" hidden="1">
      <c r="A204" s="56"/>
      <c r="B204" s="56"/>
      <c r="C204" s="56"/>
      <c r="D204" s="56"/>
      <c r="E204" s="58"/>
      <c r="F204" s="78">
        <f t="shared" si="61"/>
        <v>0</v>
      </c>
      <c r="G204" s="78"/>
      <c r="H204" s="78"/>
      <c r="I204" s="78"/>
      <c r="J204" s="78"/>
      <c r="K204" s="78">
        <f t="shared" si="62"/>
        <v>0</v>
      </c>
      <c r="L204" s="80"/>
      <c r="M204" s="80"/>
      <c r="N204" s="80"/>
      <c r="O204" s="78"/>
      <c r="P204" s="80"/>
      <c r="Q204" s="80"/>
      <c r="R204" s="78">
        <f t="shared" si="63"/>
        <v>0</v>
      </c>
      <c r="S204" s="553">
        <f t="shared" si="46"/>
        <v>0</v>
      </c>
      <c r="T204" s="112">
        <f>Q204-P204</f>
        <v>0</v>
      </c>
    </row>
    <row r="205" spans="1:21" s="36" customFormat="1" ht="126" hidden="1">
      <c r="A205" s="56" t="s">
        <v>867</v>
      </c>
      <c r="B205" s="56"/>
      <c r="C205" s="56"/>
      <c r="D205" s="56"/>
      <c r="E205" s="58" t="s">
        <v>803</v>
      </c>
      <c r="F205" s="78">
        <f t="shared" si="61"/>
        <v>0</v>
      </c>
      <c r="G205" s="84"/>
      <c r="H205" s="78"/>
      <c r="I205" s="78"/>
      <c r="J205" s="78"/>
      <c r="K205" s="78">
        <f t="shared" si="62"/>
        <v>0</v>
      </c>
      <c r="L205" s="80"/>
      <c r="M205" s="80"/>
      <c r="N205" s="80"/>
      <c r="O205" s="78"/>
      <c r="P205" s="80"/>
      <c r="Q205" s="80"/>
      <c r="R205" s="84">
        <f t="shared" si="63"/>
        <v>0</v>
      </c>
      <c r="S205" s="553">
        <f t="shared" si="46"/>
        <v>0</v>
      </c>
      <c r="T205" s="112">
        <f>Q205-P205</f>
        <v>0</v>
      </c>
    </row>
    <row r="206" spans="1:21" s="36" customFormat="1" ht="31.5" hidden="1">
      <c r="A206" s="56"/>
      <c r="B206" s="56"/>
      <c r="C206" s="56"/>
      <c r="D206" s="56"/>
      <c r="E206" s="76" t="s">
        <v>530</v>
      </c>
      <c r="F206" s="78">
        <f t="shared" si="61"/>
        <v>0</v>
      </c>
      <c r="G206" s="88"/>
      <c r="H206" s="79"/>
      <c r="I206" s="79"/>
      <c r="J206" s="79"/>
      <c r="K206" s="78">
        <f t="shared" si="62"/>
        <v>0</v>
      </c>
      <c r="L206" s="81"/>
      <c r="M206" s="81"/>
      <c r="N206" s="81"/>
      <c r="O206" s="78"/>
      <c r="P206" s="81"/>
      <c r="Q206" s="81"/>
      <c r="R206" s="88">
        <f t="shared" si="63"/>
        <v>0</v>
      </c>
      <c r="S206" s="553">
        <f t="shared" ref="S206:S269" si="64">+F206+K206</f>
        <v>0</v>
      </c>
      <c r="T206" s="112">
        <f>Q206-P206</f>
        <v>0</v>
      </c>
    </row>
    <row r="207" spans="1:21" ht="15.75">
      <c r="A207" s="56">
        <v>110102</v>
      </c>
      <c r="B207" s="62" t="s">
        <v>325</v>
      </c>
      <c r="C207" s="62" t="s">
        <v>426</v>
      </c>
      <c r="D207" s="62" t="s">
        <v>427</v>
      </c>
      <c r="E207" s="58" t="s">
        <v>554</v>
      </c>
      <c r="F207" s="669">
        <f t="shared" si="61"/>
        <v>20510915</v>
      </c>
      <c r="G207" s="669">
        <v>20510915</v>
      </c>
      <c r="H207" s="669"/>
      <c r="I207" s="669"/>
      <c r="J207" s="669"/>
      <c r="K207" s="669">
        <f t="shared" si="62"/>
        <v>700000</v>
      </c>
      <c r="L207" s="678"/>
      <c r="M207" s="678"/>
      <c r="N207" s="678"/>
      <c r="O207" s="669">
        <v>700000</v>
      </c>
      <c r="P207" s="669">
        <v>700000</v>
      </c>
      <c r="Q207" s="669">
        <v>700000</v>
      </c>
      <c r="R207" s="669">
        <f t="shared" si="63"/>
        <v>21210915</v>
      </c>
      <c r="S207" s="706">
        <f t="shared" si="64"/>
        <v>21210915</v>
      </c>
      <c r="T207" s="709">
        <f>P207-Q207</f>
        <v>0</v>
      </c>
      <c r="U207" s="710">
        <f>O207-P207</f>
        <v>0</v>
      </c>
    </row>
    <row r="208" spans="1:21" ht="47.25">
      <c r="A208" s="56">
        <v>110103</v>
      </c>
      <c r="B208" s="62" t="s">
        <v>428</v>
      </c>
      <c r="C208" s="62" t="s">
        <v>429</v>
      </c>
      <c r="D208" s="62" t="s">
        <v>430</v>
      </c>
      <c r="E208" s="58" t="s">
        <v>422</v>
      </c>
      <c r="F208" s="669">
        <f t="shared" si="61"/>
        <v>17278530</v>
      </c>
      <c r="G208" s="669">
        <v>17278530</v>
      </c>
      <c r="H208" s="669">
        <v>35000</v>
      </c>
      <c r="I208" s="669"/>
      <c r="J208" s="669"/>
      <c r="K208" s="669">
        <f t="shared" si="62"/>
        <v>0</v>
      </c>
      <c r="L208" s="678"/>
      <c r="M208" s="678"/>
      <c r="N208" s="678"/>
      <c r="O208" s="669"/>
      <c r="P208" s="678"/>
      <c r="Q208" s="678"/>
      <c r="R208" s="669">
        <f t="shared" si="63"/>
        <v>17278530</v>
      </c>
      <c r="S208" s="706">
        <f t="shared" si="64"/>
        <v>17278530</v>
      </c>
      <c r="T208" s="709">
        <f>P208-Q208</f>
        <v>0</v>
      </c>
      <c r="U208" s="710">
        <f>O208-P208</f>
        <v>0</v>
      </c>
    </row>
    <row r="209" spans="1:21" s="36" customFormat="1" ht="31.5" hidden="1">
      <c r="A209" s="56">
        <v>110105</v>
      </c>
      <c r="B209" s="56"/>
      <c r="C209" s="56"/>
      <c r="D209" s="56"/>
      <c r="E209" s="58" t="s">
        <v>348</v>
      </c>
      <c r="F209" s="78">
        <f t="shared" si="61"/>
        <v>0</v>
      </c>
      <c r="G209" s="78"/>
      <c r="H209" s="78"/>
      <c r="I209" s="78"/>
      <c r="J209" s="78"/>
      <c r="K209" s="78">
        <f t="shared" si="62"/>
        <v>0</v>
      </c>
      <c r="L209" s="80"/>
      <c r="M209" s="80"/>
      <c r="N209" s="80"/>
      <c r="O209" s="78"/>
      <c r="P209" s="80"/>
      <c r="Q209" s="80"/>
      <c r="R209" s="78">
        <f t="shared" si="63"/>
        <v>0</v>
      </c>
      <c r="S209" s="553">
        <f t="shared" si="64"/>
        <v>0</v>
      </c>
      <c r="T209" s="112">
        <f>Q209-P209</f>
        <v>0</v>
      </c>
    </row>
    <row r="210" spans="1:21" ht="15.75">
      <c r="A210" s="56">
        <v>110201</v>
      </c>
      <c r="B210" s="62" t="s">
        <v>431</v>
      </c>
      <c r="C210" s="62" t="s">
        <v>276</v>
      </c>
      <c r="D210" s="62" t="s">
        <v>277</v>
      </c>
      <c r="E210" s="58" t="s">
        <v>32</v>
      </c>
      <c r="F210" s="669">
        <f t="shared" si="61"/>
        <v>14799145</v>
      </c>
      <c r="G210" s="669">
        <v>14799145</v>
      </c>
      <c r="H210" s="669">
        <v>10548725</v>
      </c>
      <c r="I210" s="669">
        <v>1091850</v>
      </c>
      <c r="J210" s="669"/>
      <c r="K210" s="669">
        <f t="shared" si="62"/>
        <v>1289885</v>
      </c>
      <c r="L210" s="678">
        <v>38000</v>
      </c>
      <c r="M210" s="678">
        <v>19500</v>
      </c>
      <c r="N210" s="678">
        <v>1000</v>
      </c>
      <c r="O210" s="669">
        <f>1250885+1000</f>
        <v>1251885</v>
      </c>
      <c r="P210" s="678">
        <v>1250885</v>
      </c>
      <c r="Q210" s="678">
        <v>1250885</v>
      </c>
      <c r="R210" s="669">
        <f t="shared" si="63"/>
        <v>16089030</v>
      </c>
      <c r="S210" s="706">
        <f t="shared" si="64"/>
        <v>16089030</v>
      </c>
      <c r="T210" s="709">
        <f>P210-Q210</f>
        <v>0</v>
      </c>
      <c r="U210" s="710">
        <f>O210-P210</f>
        <v>1000</v>
      </c>
    </row>
    <row r="211" spans="1:21" ht="15.75">
      <c r="A211" s="56">
        <v>110202</v>
      </c>
      <c r="B211" s="62" t="s">
        <v>432</v>
      </c>
      <c r="C211" s="62" t="s">
        <v>433</v>
      </c>
      <c r="D211" s="62" t="s">
        <v>277</v>
      </c>
      <c r="E211" s="58" t="s">
        <v>555</v>
      </c>
      <c r="F211" s="669">
        <f t="shared" si="61"/>
        <v>15934608</v>
      </c>
      <c r="G211" s="669">
        <v>15934608</v>
      </c>
      <c r="H211" s="669">
        <v>9368215</v>
      </c>
      <c r="I211" s="669">
        <v>1549035</v>
      </c>
      <c r="J211" s="669"/>
      <c r="K211" s="669">
        <f t="shared" si="62"/>
        <v>625000</v>
      </c>
      <c r="L211" s="678">
        <v>560000</v>
      </c>
      <c r="M211" s="678">
        <v>239700</v>
      </c>
      <c r="N211" s="678">
        <v>19600</v>
      </c>
      <c r="O211" s="669">
        <f>36000+29000</f>
        <v>65000</v>
      </c>
      <c r="P211" s="678">
        <v>36000</v>
      </c>
      <c r="Q211" s="678">
        <v>36000</v>
      </c>
      <c r="R211" s="669">
        <f t="shared" si="63"/>
        <v>16559608</v>
      </c>
      <c r="S211" s="706">
        <f t="shared" si="64"/>
        <v>16559608</v>
      </c>
      <c r="T211" s="709">
        <f>P211-Q211</f>
        <v>0</v>
      </c>
      <c r="U211" s="710">
        <f>O211-P211</f>
        <v>29000</v>
      </c>
    </row>
    <row r="212" spans="1:21" s="36" customFormat="1" ht="15.75" hidden="1">
      <c r="A212" s="56">
        <v>110300</v>
      </c>
      <c r="B212" s="56"/>
      <c r="C212" s="56"/>
      <c r="D212" s="56"/>
      <c r="E212" s="58" t="s">
        <v>36</v>
      </c>
      <c r="F212" s="78">
        <f t="shared" si="61"/>
        <v>0</v>
      </c>
      <c r="G212" s="78"/>
      <c r="H212" s="78"/>
      <c r="I212" s="78"/>
      <c r="J212" s="84"/>
      <c r="K212" s="78">
        <f t="shared" si="62"/>
        <v>0</v>
      </c>
      <c r="L212" s="80"/>
      <c r="M212" s="80"/>
      <c r="N212" s="80"/>
      <c r="O212" s="78"/>
      <c r="P212" s="80"/>
      <c r="Q212" s="80"/>
      <c r="R212" s="78">
        <f t="shared" si="63"/>
        <v>0</v>
      </c>
      <c r="S212" s="553">
        <f t="shared" si="64"/>
        <v>0</v>
      </c>
      <c r="T212" s="112">
        <f>Q212-P212</f>
        <v>0</v>
      </c>
    </row>
    <row r="213" spans="1:21" ht="31.5">
      <c r="A213" s="56">
        <v>110502</v>
      </c>
      <c r="B213" s="62" t="s">
        <v>434</v>
      </c>
      <c r="C213" s="62" t="s">
        <v>435</v>
      </c>
      <c r="D213" s="62" t="s">
        <v>436</v>
      </c>
      <c r="E213" s="58" t="s">
        <v>35</v>
      </c>
      <c r="F213" s="669">
        <f t="shared" si="61"/>
        <v>6611895</v>
      </c>
      <c r="G213" s="669">
        <v>6611895</v>
      </c>
      <c r="H213" s="669">
        <v>3521260</v>
      </c>
      <c r="I213" s="669">
        <v>204460</v>
      </c>
      <c r="J213" s="669"/>
      <c r="K213" s="669">
        <f t="shared" si="62"/>
        <v>390000</v>
      </c>
      <c r="L213" s="678">
        <v>15000</v>
      </c>
      <c r="M213" s="678"/>
      <c r="N213" s="678"/>
      <c r="O213" s="669">
        <v>375000</v>
      </c>
      <c r="P213" s="669">
        <v>375000</v>
      </c>
      <c r="Q213" s="669">
        <v>375000</v>
      </c>
      <c r="R213" s="669">
        <f t="shared" si="63"/>
        <v>7001895</v>
      </c>
      <c r="S213" s="706">
        <f t="shared" si="64"/>
        <v>7001895</v>
      </c>
      <c r="T213" s="709">
        <f>P213-Q213</f>
        <v>0</v>
      </c>
      <c r="U213" s="710">
        <f>O213-P213</f>
        <v>0</v>
      </c>
    </row>
    <row r="214" spans="1:21" ht="47.25">
      <c r="A214" s="56">
        <v>150101</v>
      </c>
      <c r="B214" s="62" t="s">
        <v>442</v>
      </c>
      <c r="C214" s="62" t="s">
        <v>443</v>
      </c>
      <c r="D214" s="62" t="s">
        <v>444</v>
      </c>
      <c r="E214" s="58" t="s">
        <v>359</v>
      </c>
      <c r="F214" s="669">
        <f>G214+J214</f>
        <v>0</v>
      </c>
      <c r="G214" s="669"/>
      <c r="H214" s="669"/>
      <c r="I214" s="669"/>
      <c r="J214" s="669"/>
      <c r="K214" s="669">
        <f>+L214+O214</f>
        <v>1000</v>
      </c>
      <c r="L214" s="678"/>
      <c r="M214" s="678"/>
      <c r="N214" s="678"/>
      <c r="O214" s="669">
        <v>1000</v>
      </c>
      <c r="P214" s="678">
        <v>1000</v>
      </c>
      <c r="Q214" s="678">
        <v>1000</v>
      </c>
      <c r="R214" s="669">
        <f>+K214+F214</f>
        <v>1000</v>
      </c>
      <c r="S214" s="706">
        <f t="shared" si="64"/>
        <v>1000</v>
      </c>
      <c r="T214" s="709">
        <f>P214-Q214</f>
        <v>0</v>
      </c>
      <c r="U214" s="710">
        <f>O214-P214</f>
        <v>0</v>
      </c>
    </row>
    <row r="215" spans="1:21" s="564" customFormat="1" ht="31.5">
      <c r="A215" s="544"/>
      <c r="B215" s="549" t="s">
        <v>655</v>
      </c>
      <c r="C215" s="549" t="s">
        <v>656</v>
      </c>
      <c r="D215" s="549"/>
      <c r="E215" s="545" t="s">
        <v>657</v>
      </c>
      <c r="F215" s="673">
        <f>F216</f>
        <v>60000</v>
      </c>
      <c r="G215" s="673">
        <f t="shared" ref="G215:R215" si="65">G216</f>
        <v>60000</v>
      </c>
      <c r="H215" s="673">
        <f t="shared" si="65"/>
        <v>0</v>
      </c>
      <c r="I215" s="673">
        <f t="shared" si="65"/>
        <v>0</v>
      </c>
      <c r="J215" s="673">
        <f t="shared" si="65"/>
        <v>0</v>
      </c>
      <c r="K215" s="673">
        <f t="shared" si="65"/>
        <v>0</v>
      </c>
      <c r="L215" s="673">
        <f t="shared" si="65"/>
        <v>0</v>
      </c>
      <c r="M215" s="673">
        <f t="shared" si="65"/>
        <v>0</v>
      </c>
      <c r="N215" s="673">
        <f t="shared" si="65"/>
        <v>0</v>
      </c>
      <c r="O215" s="673">
        <f t="shared" si="65"/>
        <v>0</v>
      </c>
      <c r="P215" s="673">
        <f t="shared" si="65"/>
        <v>0</v>
      </c>
      <c r="Q215" s="673">
        <f t="shared" si="65"/>
        <v>0</v>
      </c>
      <c r="R215" s="673">
        <f t="shared" si="65"/>
        <v>60000</v>
      </c>
      <c r="S215" s="706">
        <f t="shared" si="64"/>
        <v>60000</v>
      </c>
      <c r="T215" s="715"/>
      <c r="U215" s="716"/>
    </row>
    <row r="216" spans="1:21" ht="63">
      <c r="A216" s="567">
        <v>150203</v>
      </c>
      <c r="B216" s="568" t="s">
        <v>652</v>
      </c>
      <c r="C216" s="568" t="s">
        <v>653</v>
      </c>
      <c r="D216" s="568" t="s">
        <v>436</v>
      </c>
      <c r="E216" s="76" t="s">
        <v>654</v>
      </c>
      <c r="F216" s="674">
        <f t="shared" si="61"/>
        <v>60000</v>
      </c>
      <c r="G216" s="669">
        <v>60000</v>
      </c>
      <c r="H216" s="669"/>
      <c r="I216" s="669"/>
      <c r="J216" s="669"/>
      <c r="K216" s="674">
        <f t="shared" si="62"/>
        <v>0</v>
      </c>
      <c r="L216" s="678"/>
      <c r="M216" s="678"/>
      <c r="N216" s="678"/>
      <c r="O216" s="669"/>
      <c r="P216" s="678"/>
      <c r="Q216" s="678"/>
      <c r="R216" s="674">
        <f t="shared" si="63"/>
        <v>60000</v>
      </c>
      <c r="S216" s="706">
        <f t="shared" si="64"/>
        <v>60000</v>
      </c>
      <c r="T216" s="709"/>
      <c r="U216" s="710"/>
    </row>
    <row r="217" spans="1:21" s="564" customFormat="1" ht="31.5">
      <c r="A217" s="544"/>
      <c r="B217" s="549" t="s">
        <v>437</v>
      </c>
      <c r="C217" s="549" t="s">
        <v>438</v>
      </c>
      <c r="D217" s="549"/>
      <c r="E217" s="545" t="s">
        <v>550</v>
      </c>
      <c r="F217" s="673">
        <f>F218</f>
        <v>74700</v>
      </c>
      <c r="G217" s="673">
        <f t="shared" ref="G217:R217" si="66">G218</f>
        <v>74700</v>
      </c>
      <c r="H217" s="673">
        <f t="shared" si="66"/>
        <v>0</v>
      </c>
      <c r="I217" s="673">
        <f t="shared" si="66"/>
        <v>0</v>
      </c>
      <c r="J217" s="673">
        <f t="shared" si="66"/>
        <v>0</v>
      </c>
      <c r="K217" s="673">
        <f t="shared" si="66"/>
        <v>0</v>
      </c>
      <c r="L217" s="673">
        <f t="shared" si="66"/>
        <v>0</v>
      </c>
      <c r="M217" s="673">
        <f t="shared" si="66"/>
        <v>0</v>
      </c>
      <c r="N217" s="673">
        <f t="shared" si="66"/>
        <v>0</v>
      </c>
      <c r="O217" s="673">
        <f t="shared" si="66"/>
        <v>0</v>
      </c>
      <c r="P217" s="673">
        <f t="shared" si="66"/>
        <v>0</v>
      </c>
      <c r="Q217" s="673">
        <f t="shared" si="66"/>
        <v>0</v>
      </c>
      <c r="R217" s="673">
        <f t="shared" si="66"/>
        <v>74700</v>
      </c>
      <c r="S217" s="706">
        <f t="shared" si="64"/>
        <v>74700</v>
      </c>
      <c r="T217" s="715"/>
      <c r="U217" s="716"/>
    </row>
    <row r="218" spans="1:21" s="571" customFormat="1" ht="15.75">
      <c r="A218" s="567">
        <v>120300</v>
      </c>
      <c r="B218" s="568" t="s">
        <v>439</v>
      </c>
      <c r="C218" s="568" t="s">
        <v>440</v>
      </c>
      <c r="D218" s="568" t="s">
        <v>441</v>
      </c>
      <c r="E218" s="76" t="s">
        <v>863</v>
      </c>
      <c r="F218" s="674">
        <f t="shared" si="61"/>
        <v>74700</v>
      </c>
      <c r="G218" s="674">
        <v>74700</v>
      </c>
      <c r="H218" s="674"/>
      <c r="I218" s="674"/>
      <c r="J218" s="674"/>
      <c r="K218" s="674">
        <f t="shared" si="62"/>
        <v>0</v>
      </c>
      <c r="L218" s="677"/>
      <c r="M218" s="677"/>
      <c r="N218" s="677"/>
      <c r="O218" s="674"/>
      <c r="P218" s="677"/>
      <c r="Q218" s="677"/>
      <c r="R218" s="674">
        <f t="shared" si="63"/>
        <v>74700</v>
      </c>
      <c r="S218" s="706">
        <f t="shared" si="64"/>
        <v>74700</v>
      </c>
      <c r="T218" s="713">
        <f>P218-Q218</f>
        <v>0</v>
      </c>
      <c r="U218" s="714">
        <f>O218-P218</f>
        <v>0</v>
      </c>
    </row>
    <row r="219" spans="1:21" s="36" customFormat="1" ht="47.25" hidden="1">
      <c r="A219" s="56">
        <v>150201</v>
      </c>
      <c r="B219" s="56"/>
      <c r="C219" s="56"/>
      <c r="D219" s="56"/>
      <c r="E219" s="58" t="s">
        <v>673</v>
      </c>
      <c r="F219" s="78">
        <f t="shared" si="61"/>
        <v>0</v>
      </c>
      <c r="G219" s="78"/>
      <c r="H219" s="78"/>
      <c r="I219" s="78"/>
      <c r="J219" s="78"/>
      <c r="K219" s="78">
        <f t="shared" si="62"/>
        <v>0</v>
      </c>
      <c r="L219" s="80"/>
      <c r="M219" s="80"/>
      <c r="N219" s="80"/>
      <c r="O219" s="78"/>
      <c r="P219" s="80"/>
      <c r="Q219" s="80"/>
      <c r="R219" s="78">
        <f t="shared" si="63"/>
        <v>0</v>
      </c>
      <c r="S219" s="553">
        <f t="shared" si="64"/>
        <v>0</v>
      </c>
      <c r="T219" s="112">
        <f>Q219-P219</f>
        <v>0</v>
      </c>
    </row>
    <row r="220" spans="1:21" s="36" customFormat="1" ht="15.75" hidden="1">
      <c r="A220" s="56">
        <v>250380</v>
      </c>
      <c r="B220" s="56"/>
      <c r="C220" s="56"/>
      <c r="D220" s="56"/>
      <c r="E220" s="58" t="s">
        <v>412</v>
      </c>
      <c r="F220" s="78">
        <f t="shared" si="61"/>
        <v>0</v>
      </c>
      <c r="G220" s="78"/>
      <c r="H220" s="78"/>
      <c r="I220" s="78"/>
      <c r="J220" s="78"/>
      <c r="K220" s="78">
        <f t="shared" si="62"/>
        <v>0</v>
      </c>
      <c r="L220" s="80"/>
      <c r="M220" s="80"/>
      <c r="N220" s="80"/>
      <c r="O220" s="78"/>
      <c r="P220" s="80"/>
      <c r="Q220" s="80"/>
      <c r="R220" s="78">
        <f t="shared" si="63"/>
        <v>0</v>
      </c>
      <c r="S220" s="553">
        <f t="shared" si="64"/>
        <v>0</v>
      </c>
      <c r="T220" s="112">
        <f>Q220-P220</f>
        <v>0</v>
      </c>
    </row>
    <row r="221" spans="1:21" s="36" customFormat="1" ht="15.75">
      <c r="A221" s="56">
        <v>250404</v>
      </c>
      <c r="B221" s="56">
        <v>2418600</v>
      </c>
      <c r="C221" s="56">
        <v>8600</v>
      </c>
      <c r="D221" s="62" t="s">
        <v>98</v>
      </c>
      <c r="E221" s="58" t="s">
        <v>552</v>
      </c>
      <c r="F221" s="669">
        <f t="shared" si="61"/>
        <v>90000</v>
      </c>
      <c r="G221" s="669">
        <v>90000</v>
      </c>
      <c r="H221" s="669"/>
      <c r="I221" s="669"/>
      <c r="J221" s="669"/>
      <c r="K221" s="669">
        <f>+L221+O221</f>
        <v>0</v>
      </c>
      <c r="L221" s="678"/>
      <c r="M221" s="678"/>
      <c r="N221" s="678"/>
      <c r="O221" s="669"/>
      <c r="P221" s="678"/>
      <c r="Q221" s="678"/>
      <c r="R221" s="669">
        <f t="shared" si="63"/>
        <v>90000</v>
      </c>
      <c r="S221" s="706">
        <f t="shared" si="64"/>
        <v>90000</v>
      </c>
      <c r="T221" s="717">
        <f>P221-Q221</f>
        <v>0</v>
      </c>
      <c r="U221" s="718">
        <f>O221-P221</f>
        <v>0</v>
      </c>
    </row>
    <row r="222" spans="1:21" s="554" customFormat="1" ht="78.75">
      <c r="A222" s="560">
        <v>30</v>
      </c>
      <c r="B222" s="559" t="s">
        <v>445</v>
      </c>
      <c r="C222" s="559"/>
      <c r="D222" s="559"/>
      <c r="E222" s="557" t="s">
        <v>62</v>
      </c>
      <c r="F222" s="646">
        <f t="shared" ref="F222:R222" si="67">+F227+F229+F231+F230+F225+F226</f>
        <v>2920000</v>
      </c>
      <c r="G222" s="646">
        <f t="shared" si="67"/>
        <v>2920000</v>
      </c>
      <c r="H222" s="646">
        <f t="shared" si="67"/>
        <v>0</v>
      </c>
      <c r="I222" s="646">
        <f t="shared" si="67"/>
        <v>78500</v>
      </c>
      <c r="J222" s="646">
        <f t="shared" si="67"/>
        <v>0</v>
      </c>
      <c r="K222" s="646">
        <f t="shared" si="67"/>
        <v>0</v>
      </c>
      <c r="L222" s="646">
        <f t="shared" si="67"/>
        <v>0</v>
      </c>
      <c r="M222" s="646">
        <f t="shared" si="67"/>
        <v>0</v>
      </c>
      <c r="N222" s="646">
        <f t="shared" si="67"/>
        <v>0</v>
      </c>
      <c r="O222" s="646">
        <f t="shared" si="67"/>
        <v>0</v>
      </c>
      <c r="P222" s="646">
        <f t="shared" si="67"/>
        <v>0</v>
      </c>
      <c r="Q222" s="646">
        <f t="shared" si="67"/>
        <v>0</v>
      </c>
      <c r="R222" s="646">
        <f t="shared" si="67"/>
        <v>2920000</v>
      </c>
      <c r="S222" s="706">
        <f t="shared" si="64"/>
        <v>2920000</v>
      </c>
      <c r="T222" s="707">
        <f>P222-Q222</f>
        <v>0</v>
      </c>
      <c r="U222" s="708">
        <f>O222-P222</f>
        <v>0</v>
      </c>
    </row>
    <row r="223" spans="1:21" s="554" customFormat="1" ht="78.75">
      <c r="A223" s="560"/>
      <c r="B223" s="559" t="s">
        <v>446</v>
      </c>
      <c r="C223" s="559"/>
      <c r="D223" s="559"/>
      <c r="E223" s="557" t="s">
        <v>62</v>
      </c>
      <c r="F223" s="646">
        <f>F224+F228+F231+F226</f>
        <v>2920000</v>
      </c>
      <c r="G223" s="646">
        <f t="shared" ref="G223:R223" si="68">G224+G228+G231+G226</f>
        <v>2920000</v>
      </c>
      <c r="H223" s="646">
        <f t="shared" si="68"/>
        <v>0</v>
      </c>
      <c r="I223" s="646">
        <f t="shared" si="68"/>
        <v>78500</v>
      </c>
      <c r="J223" s="646">
        <f t="shared" si="68"/>
        <v>0</v>
      </c>
      <c r="K223" s="646">
        <f t="shared" si="68"/>
        <v>0</v>
      </c>
      <c r="L223" s="646">
        <f t="shared" si="68"/>
        <v>0</v>
      </c>
      <c r="M223" s="646">
        <f t="shared" si="68"/>
        <v>0</v>
      </c>
      <c r="N223" s="646">
        <f t="shared" si="68"/>
        <v>0</v>
      </c>
      <c r="O223" s="646">
        <f t="shared" si="68"/>
        <v>0</v>
      </c>
      <c r="P223" s="646">
        <f t="shared" si="68"/>
        <v>0</v>
      </c>
      <c r="Q223" s="646">
        <f t="shared" si="68"/>
        <v>0</v>
      </c>
      <c r="R223" s="646">
        <f t="shared" si="68"/>
        <v>2920000</v>
      </c>
      <c r="S223" s="706">
        <f t="shared" si="64"/>
        <v>2920000</v>
      </c>
      <c r="T223" s="707"/>
      <c r="U223" s="708"/>
    </row>
    <row r="224" spans="1:21" s="564" customFormat="1" ht="31.5">
      <c r="A224" s="544"/>
      <c r="B224" s="549" t="s">
        <v>907</v>
      </c>
      <c r="C224" s="549" t="s">
        <v>908</v>
      </c>
      <c r="D224" s="549"/>
      <c r="E224" s="545" t="s">
        <v>909</v>
      </c>
      <c r="F224" s="673">
        <f>F225</f>
        <v>500000</v>
      </c>
      <c r="G224" s="673">
        <f t="shared" ref="G224:R224" si="69">G225</f>
        <v>500000</v>
      </c>
      <c r="H224" s="673">
        <f t="shared" si="69"/>
        <v>0</v>
      </c>
      <c r="I224" s="673">
        <f t="shared" si="69"/>
        <v>0</v>
      </c>
      <c r="J224" s="673">
        <f t="shared" si="69"/>
        <v>0</v>
      </c>
      <c r="K224" s="673">
        <f t="shared" si="69"/>
        <v>0</v>
      </c>
      <c r="L224" s="673">
        <f t="shared" si="69"/>
        <v>0</v>
      </c>
      <c r="M224" s="673">
        <f t="shared" si="69"/>
        <v>0</v>
      </c>
      <c r="N224" s="673">
        <f t="shared" si="69"/>
        <v>0</v>
      </c>
      <c r="O224" s="673">
        <f t="shared" si="69"/>
        <v>0</v>
      </c>
      <c r="P224" s="673">
        <f t="shared" si="69"/>
        <v>0</v>
      </c>
      <c r="Q224" s="673">
        <f t="shared" si="69"/>
        <v>0</v>
      </c>
      <c r="R224" s="673">
        <f t="shared" si="69"/>
        <v>500000</v>
      </c>
      <c r="S224" s="706">
        <f t="shared" si="64"/>
        <v>500000</v>
      </c>
      <c r="T224" s="715"/>
      <c r="U224" s="716"/>
    </row>
    <row r="225" spans="1:21" s="582" customFormat="1" ht="78.75">
      <c r="A225" s="568" t="s">
        <v>978</v>
      </c>
      <c r="B225" s="568" t="s">
        <v>910</v>
      </c>
      <c r="C225" s="568" t="s">
        <v>911</v>
      </c>
      <c r="D225" s="568" t="s">
        <v>285</v>
      </c>
      <c r="E225" s="76" t="s">
        <v>578</v>
      </c>
      <c r="F225" s="674">
        <f t="shared" ref="F225:F231" si="70">G225+J225</f>
        <v>500000</v>
      </c>
      <c r="G225" s="674">
        <v>500000</v>
      </c>
      <c r="H225" s="674"/>
      <c r="I225" s="674"/>
      <c r="J225" s="674"/>
      <c r="K225" s="674">
        <f t="shared" ref="K225:K232" si="71">+L225+O225</f>
        <v>0</v>
      </c>
      <c r="L225" s="674"/>
      <c r="M225" s="674"/>
      <c r="N225" s="674"/>
      <c r="O225" s="674"/>
      <c r="P225" s="674"/>
      <c r="Q225" s="674"/>
      <c r="R225" s="674">
        <f t="shared" ref="R225:R232" si="72">+K225+F225</f>
        <v>500000</v>
      </c>
      <c r="S225" s="706">
        <f t="shared" si="64"/>
        <v>500000</v>
      </c>
      <c r="T225" s="713">
        <f>P225-Q225</f>
        <v>0</v>
      </c>
      <c r="U225" s="714">
        <f>O225-P225</f>
        <v>0</v>
      </c>
    </row>
    <row r="226" spans="1:21" s="357" customFormat="1" ht="31.5">
      <c r="A226" s="62" t="s">
        <v>449</v>
      </c>
      <c r="B226" s="62" t="s">
        <v>579</v>
      </c>
      <c r="C226" s="62" t="s">
        <v>83</v>
      </c>
      <c r="D226" s="62" t="s">
        <v>84</v>
      </c>
      <c r="E226" s="58" t="s">
        <v>421</v>
      </c>
      <c r="F226" s="669">
        <f t="shared" si="70"/>
        <v>200000</v>
      </c>
      <c r="G226" s="669">
        <v>200000</v>
      </c>
      <c r="H226" s="669"/>
      <c r="I226" s="669">
        <v>34500</v>
      </c>
      <c r="J226" s="669"/>
      <c r="K226" s="669">
        <f t="shared" si="71"/>
        <v>0</v>
      </c>
      <c r="L226" s="669"/>
      <c r="M226" s="669"/>
      <c r="N226" s="669"/>
      <c r="O226" s="669"/>
      <c r="P226" s="669"/>
      <c r="Q226" s="669"/>
      <c r="R226" s="669">
        <f t="shared" si="72"/>
        <v>200000</v>
      </c>
      <c r="S226" s="706">
        <f t="shared" si="64"/>
        <v>200000</v>
      </c>
      <c r="T226" s="709">
        <f>P226-Q226</f>
        <v>0</v>
      </c>
      <c r="U226" s="710">
        <f>O226-P226</f>
        <v>0</v>
      </c>
    </row>
    <row r="227" spans="1:21" s="31" customFormat="1" ht="31.5" hidden="1">
      <c r="A227" s="56">
        <v>120201</v>
      </c>
      <c r="B227" s="56"/>
      <c r="C227" s="56"/>
      <c r="D227" s="56"/>
      <c r="E227" s="58" t="s">
        <v>912</v>
      </c>
      <c r="F227" s="78">
        <f t="shared" si="70"/>
        <v>0</v>
      </c>
      <c r="G227" s="78"/>
      <c r="H227" s="78"/>
      <c r="I227" s="78"/>
      <c r="J227" s="78"/>
      <c r="K227" s="78">
        <f t="shared" si="71"/>
        <v>0</v>
      </c>
      <c r="L227" s="80"/>
      <c r="M227" s="80"/>
      <c r="N227" s="80"/>
      <c r="O227" s="80"/>
      <c r="P227" s="80"/>
      <c r="Q227" s="80"/>
      <c r="R227" s="78">
        <f t="shared" si="72"/>
        <v>0</v>
      </c>
      <c r="S227" s="553">
        <f t="shared" si="64"/>
        <v>0</v>
      </c>
      <c r="T227" s="112">
        <f>Q227-P227</f>
        <v>0</v>
      </c>
    </row>
    <row r="228" spans="1:21" s="564" customFormat="1" ht="31.5">
      <c r="A228" s="544"/>
      <c r="B228" s="549" t="s">
        <v>580</v>
      </c>
      <c r="C228" s="549" t="s">
        <v>438</v>
      </c>
      <c r="D228" s="549"/>
      <c r="E228" s="545" t="s">
        <v>550</v>
      </c>
      <c r="F228" s="673">
        <f>F229</f>
        <v>200000</v>
      </c>
      <c r="G228" s="673">
        <f t="shared" ref="G228:R228" si="73">G229</f>
        <v>200000</v>
      </c>
      <c r="H228" s="673">
        <f t="shared" si="73"/>
        <v>0</v>
      </c>
      <c r="I228" s="673">
        <f t="shared" si="73"/>
        <v>0</v>
      </c>
      <c r="J228" s="673">
        <f t="shared" si="73"/>
        <v>0</v>
      </c>
      <c r="K228" s="673">
        <f t="shared" si="73"/>
        <v>0</v>
      </c>
      <c r="L228" s="673">
        <f t="shared" si="73"/>
        <v>0</v>
      </c>
      <c r="M228" s="673">
        <f t="shared" si="73"/>
        <v>0</v>
      </c>
      <c r="N228" s="673">
        <f t="shared" si="73"/>
        <v>0</v>
      </c>
      <c r="O228" s="673">
        <f t="shared" si="73"/>
        <v>0</v>
      </c>
      <c r="P228" s="673">
        <f t="shared" si="73"/>
        <v>0</v>
      </c>
      <c r="Q228" s="673">
        <f t="shared" si="73"/>
        <v>0</v>
      </c>
      <c r="R228" s="673">
        <f t="shared" si="73"/>
        <v>200000</v>
      </c>
      <c r="S228" s="706">
        <f t="shared" si="64"/>
        <v>200000</v>
      </c>
      <c r="T228" s="715"/>
      <c r="U228" s="716"/>
    </row>
    <row r="229" spans="1:21" s="582" customFormat="1" ht="15.75">
      <c r="A229" s="568">
        <v>120300</v>
      </c>
      <c r="B229" s="568" t="s">
        <v>581</v>
      </c>
      <c r="C229" s="568" t="s">
        <v>440</v>
      </c>
      <c r="D229" s="568" t="s">
        <v>441</v>
      </c>
      <c r="E229" s="76" t="s">
        <v>863</v>
      </c>
      <c r="F229" s="674">
        <f t="shared" si="70"/>
        <v>200000</v>
      </c>
      <c r="G229" s="674">
        <v>200000</v>
      </c>
      <c r="H229" s="674"/>
      <c r="I229" s="674"/>
      <c r="J229" s="674"/>
      <c r="K229" s="674">
        <f t="shared" si="71"/>
        <v>0</v>
      </c>
      <c r="L229" s="674"/>
      <c r="M229" s="674"/>
      <c r="N229" s="674"/>
      <c r="O229" s="674"/>
      <c r="P229" s="674"/>
      <c r="Q229" s="674"/>
      <c r="R229" s="674">
        <f t="shared" si="72"/>
        <v>200000</v>
      </c>
      <c r="S229" s="706">
        <f t="shared" si="64"/>
        <v>200000</v>
      </c>
      <c r="T229" s="713">
        <f>P229-Q229</f>
        <v>0</v>
      </c>
      <c r="U229" s="714">
        <f>O229-P229</f>
        <v>0</v>
      </c>
    </row>
    <row r="230" spans="1:21" s="36" customFormat="1" ht="94.5" hidden="1">
      <c r="A230" s="56">
        <v>180409</v>
      </c>
      <c r="B230" s="56"/>
      <c r="C230" s="56"/>
      <c r="D230" s="56"/>
      <c r="E230" s="58" t="s">
        <v>696</v>
      </c>
      <c r="F230" s="78">
        <f t="shared" si="70"/>
        <v>0</v>
      </c>
      <c r="G230" s="78"/>
      <c r="H230" s="78"/>
      <c r="I230" s="78"/>
      <c r="J230" s="78"/>
      <c r="K230" s="78">
        <f t="shared" si="71"/>
        <v>0</v>
      </c>
      <c r="L230" s="78"/>
      <c r="M230" s="78"/>
      <c r="N230" s="78"/>
      <c r="O230" s="78"/>
      <c r="P230" s="78"/>
      <c r="Q230" s="78"/>
      <c r="R230" s="78">
        <f t="shared" si="72"/>
        <v>0</v>
      </c>
      <c r="S230" s="553">
        <f t="shared" si="64"/>
        <v>0</v>
      </c>
      <c r="T230" s="112">
        <f>Q230-P230</f>
        <v>0</v>
      </c>
    </row>
    <row r="231" spans="1:21" ht="15.75">
      <c r="A231" s="56">
        <v>250404</v>
      </c>
      <c r="B231" s="62" t="s">
        <v>582</v>
      </c>
      <c r="C231" s="62" t="s">
        <v>97</v>
      </c>
      <c r="D231" s="62" t="s">
        <v>98</v>
      </c>
      <c r="E231" s="58" t="s">
        <v>552</v>
      </c>
      <c r="F231" s="669">
        <f t="shared" si="70"/>
        <v>2020000</v>
      </c>
      <c r="G231" s="669">
        <v>2020000</v>
      </c>
      <c r="H231" s="669"/>
      <c r="I231" s="669">
        <v>44000</v>
      </c>
      <c r="J231" s="669"/>
      <c r="K231" s="669">
        <f t="shared" si="71"/>
        <v>0</v>
      </c>
      <c r="L231" s="678"/>
      <c r="M231" s="678"/>
      <c r="N231" s="678"/>
      <c r="O231" s="669"/>
      <c r="P231" s="678"/>
      <c r="Q231" s="678"/>
      <c r="R231" s="669">
        <f t="shared" si="72"/>
        <v>2020000</v>
      </c>
      <c r="S231" s="706">
        <f t="shared" si="64"/>
        <v>2020000</v>
      </c>
      <c r="T231" s="709">
        <f>P231-Q231</f>
        <v>0</v>
      </c>
      <c r="U231" s="710">
        <f>O231-P231</f>
        <v>0</v>
      </c>
    </row>
    <row r="232" spans="1:21" s="36" customFormat="1" ht="15.75" hidden="1">
      <c r="A232" s="56">
        <v>250404</v>
      </c>
      <c r="B232" s="56"/>
      <c r="C232" s="56"/>
      <c r="D232" s="56"/>
      <c r="E232" s="58" t="s">
        <v>552</v>
      </c>
      <c r="F232" s="78">
        <f>+G232+J232</f>
        <v>0</v>
      </c>
      <c r="G232" s="78"/>
      <c r="H232" s="78"/>
      <c r="I232" s="78"/>
      <c r="J232" s="78"/>
      <c r="K232" s="78">
        <f t="shared" si="71"/>
        <v>0</v>
      </c>
      <c r="L232" s="80"/>
      <c r="M232" s="80"/>
      <c r="N232" s="80"/>
      <c r="O232" s="80"/>
      <c r="P232" s="80"/>
      <c r="Q232" s="80"/>
      <c r="R232" s="78">
        <f t="shared" si="72"/>
        <v>0</v>
      </c>
      <c r="S232" s="553">
        <f t="shared" si="64"/>
        <v>0</v>
      </c>
      <c r="T232" s="112">
        <f>Q232-P232</f>
        <v>0</v>
      </c>
    </row>
    <row r="233" spans="1:21" s="36" customFormat="1" ht="63" hidden="1">
      <c r="A233" s="63">
        <v>40</v>
      </c>
      <c r="B233" s="63"/>
      <c r="C233" s="63"/>
      <c r="D233" s="63"/>
      <c r="E233" s="61" t="s">
        <v>22</v>
      </c>
      <c r="F233" s="77"/>
      <c r="G233" s="77"/>
      <c r="H233" s="77"/>
      <c r="I233" s="77"/>
      <c r="J233" s="77"/>
      <c r="K233" s="77"/>
      <c r="L233" s="166"/>
      <c r="M233" s="77"/>
      <c r="N233" s="77"/>
      <c r="O233" s="77"/>
      <c r="P233" s="77"/>
      <c r="Q233" s="77"/>
      <c r="R233" s="77"/>
      <c r="S233" s="553">
        <f t="shared" si="64"/>
        <v>0</v>
      </c>
      <c r="T233" s="112">
        <f>P233-Q233</f>
        <v>0</v>
      </c>
      <c r="U233" s="221">
        <f>O233-P233</f>
        <v>0</v>
      </c>
    </row>
    <row r="234" spans="1:21" s="36" customFormat="1" ht="63" hidden="1">
      <c r="A234" s="56">
        <v>100105</v>
      </c>
      <c r="B234" s="56"/>
      <c r="C234" s="56"/>
      <c r="D234" s="56"/>
      <c r="E234" s="58" t="s">
        <v>544</v>
      </c>
      <c r="F234" s="78">
        <f>+G234+J234</f>
        <v>0</v>
      </c>
      <c r="G234" s="78"/>
      <c r="H234" s="78"/>
      <c r="I234" s="78"/>
      <c r="J234" s="78">
        <f>128.7-128.7</f>
        <v>0</v>
      </c>
      <c r="K234" s="78">
        <f t="shared" ref="K234:K239" si="74">+L234+O234</f>
        <v>0</v>
      </c>
      <c r="L234" s="166"/>
      <c r="M234" s="77"/>
      <c r="N234" s="77"/>
      <c r="O234" s="77"/>
      <c r="P234" s="77"/>
      <c r="Q234" s="77"/>
      <c r="R234" s="78">
        <f t="shared" ref="R234:R239" si="75">+K234+F234</f>
        <v>0</v>
      </c>
      <c r="S234" s="553">
        <f t="shared" si="64"/>
        <v>0</v>
      </c>
      <c r="T234" s="112">
        <f t="shared" ref="T234:T239" si="76">Q234-P234</f>
        <v>0</v>
      </c>
    </row>
    <row r="235" spans="1:21" s="36" customFormat="1" ht="15.75" hidden="1">
      <c r="A235" s="56"/>
      <c r="B235" s="56"/>
      <c r="C235" s="56"/>
      <c r="D235" s="56"/>
      <c r="E235" s="58"/>
      <c r="F235" s="78"/>
      <c r="G235" s="78"/>
      <c r="H235" s="78"/>
      <c r="I235" s="78"/>
      <c r="J235" s="78"/>
      <c r="K235" s="78">
        <f t="shared" si="74"/>
        <v>0</v>
      </c>
      <c r="L235" s="167"/>
      <c r="M235" s="80"/>
      <c r="N235" s="80"/>
      <c r="O235" s="80"/>
      <c r="P235" s="80"/>
      <c r="Q235" s="80"/>
      <c r="R235" s="78">
        <f t="shared" si="75"/>
        <v>0</v>
      </c>
      <c r="S235" s="553">
        <f t="shared" si="64"/>
        <v>0</v>
      </c>
      <c r="T235" s="112">
        <f t="shared" si="76"/>
        <v>0</v>
      </c>
    </row>
    <row r="236" spans="1:21" s="36" customFormat="1" ht="15.75" hidden="1">
      <c r="A236" s="56">
        <v>150101</v>
      </c>
      <c r="B236" s="56"/>
      <c r="C236" s="56"/>
      <c r="D236" s="56"/>
      <c r="E236" s="58" t="s">
        <v>37</v>
      </c>
      <c r="F236" s="78"/>
      <c r="G236" s="78"/>
      <c r="H236" s="78"/>
      <c r="I236" s="78"/>
      <c r="J236" s="78"/>
      <c r="K236" s="78">
        <f t="shared" si="74"/>
        <v>0</v>
      </c>
      <c r="L236" s="167"/>
      <c r="M236" s="80"/>
      <c r="N236" s="80"/>
      <c r="O236" s="78"/>
      <c r="P236" s="78"/>
      <c r="Q236" s="78"/>
      <c r="R236" s="78">
        <f t="shared" si="75"/>
        <v>0</v>
      </c>
      <c r="S236" s="553">
        <f t="shared" si="64"/>
        <v>0</v>
      </c>
      <c r="T236" s="112">
        <f t="shared" si="76"/>
        <v>0</v>
      </c>
    </row>
    <row r="237" spans="1:21" s="36" customFormat="1" ht="15.75" hidden="1">
      <c r="A237" s="56">
        <v>150101</v>
      </c>
      <c r="B237" s="56"/>
      <c r="C237" s="56"/>
      <c r="D237" s="56"/>
      <c r="E237" s="58" t="s">
        <v>37</v>
      </c>
      <c r="F237" s="78"/>
      <c r="G237" s="78"/>
      <c r="H237" s="78"/>
      <c r="I237" s="78"/>
      <c r="J237" s="78"/>
      <c r="K237" s="78">
        <f t="shared" si="74"/>
        <v>0</v>
      </c>
      <c r="L237" s="167"/>
      <c r="M237" s="80"/>
      <c r="N237" s="80"/>
      <c r="O237" s="78"/>
      <c r="P237" s="78"/>
      <c r="Q237" s="78"/>
      <c r="R237" s="78">
        <f t="shared" si="75"/>
        <v>0</v>
      </c>
      <c r="S237" s="553">
        <f t="shared" si="64"/>
        <v>0</v>
      </c>
      <c r="T237" s="112">
        <f t="shared" si="76"/>
        <v>0</v>
      </c>
    </row>
    <row r="238" spans="1:21" s="36" customFormat="1" ht="31.5" hidden="1">
      <c r="A238" s="56"/>
      <c r="B238" s="56"/>
      <c r="C238" s="56"/>
      <c r="D238" s="56"/>
      <c r="E238" s="76" t="s">
        <v>530</v>
      </c>
      <c r="F238" s="78"/>
      <c r="G238" s="78"/>
      <c r="H238" s="78"/>
      <c r="I238" s="78"/>
      <c r="J238" s="78"/>
      <c r="K238" s="79">
        <f t="shared" si="74"/>
        <v>0</v>
      </c>
      <c r="L238" s="168"/>
      <c r="M238" s="81"/>
      <c r="N238" s="81"/>
      <c r="O238" s="78"/>
      <c r="P238" s="79"/>
      <c r="Q238" s="79"/>
      <c r="R238" s="79">
        <f t="shared" si="75"/>
        <v>0</v>
      </c>
      <c r="S238" s="553">
        <f t="shared" si="64"/>
        <v>0</v>
      </c>
      <c r="T238" s="112">
        <f t="shared" si="76"/>
        <v>0</v>
      </c>
    </row>
    <row r="239" spans="1:21" s="36" customFormat="1" ht="15.75" hidden="1">
      <c r="A239" s="56">
        <v>250404</v>
      </c>
      <c r="B239" s="56"/>
      <c r="C239" s="56"/>
      <c r="D239" s="56"/>
      <c r="E239" s="58" t="s">
        <v>552</v>
      </c>
      <c r="F239" s="78"/>
      <c r="G239" s="84"/>
      <c r="H239" s="78"/>
      <c r="I239" s="78"/>
      <c r="J239" s="78"/>
      <c r="K239" s="78">
        <f t="shared" si="74"/>
        <v>0</v>
      </c>
      <c r="L239" s="168"/>
      <c r="M239" s="81"/>
      <c r="N239" s="81"/>
      <c r="O239" s="79"/>
      <c r="P239" s="79"/>
      <c r="Q239" s="79"/>
      <c r="R239" s="78">
        <f t="shared" si="75"/>
        <v>0</v>
      </c>
      <c r="S239" s="553">
        <f t="shared" si="64"/>
        <v>0</v>
      </c>
      <c r="T239" s="112">
        <f t="shared" si="76"/>
        <v>0</v>
      </c>
    </row>
    <row r="240" spans="1:21" s="554" customFormat="1" ht="94.5">
      <c r="A240" s="560">
        <v>47</v>
      </c>
      <c r="B240" s="559" t="s">
        <v>583</v>
      </c>
      <c r="C240" s="559"/>
      <c r="D240" s="559"/>
      <c r="E240" s="557" t="s">
        <v>339</v>
      </c>
      <c r="F240" s="646">
        <f>+F242+F249+F254+F250+F243+F245+F247</f>
        <v>1245300</v>
      </c>
      <c r="G240" s="646">
        <f t="shared" ref="G240:R240" si="77">+G242+G249+G254+G250+G243+G245+G247</f>
        <v>1245300</v>
      </c>
      <c r="H240" s="646">
        <f t="shared" si="77"/>
        <v>410200</v>
      </c>
      <c r="I240" s="646">
        <f t="shared" si="77"/>
        <v>70000</v>
      </c>
      <c r="J240" s="646">
        <f t="shared" si="77"/>
        <v>0</v>
      </c>
      <c r="K240" s="646">
        <f t="shared" si="77"/>
        <v>5006600</v>
      </c>
      <c r="L240" s="646">
        <f t="shared" si="77"/>
        <v>0</v>
      </c>
      <c r="M240" s="646">
        <f t="shared" si="77"/>
        <v>0</v>
      </c>
      <c r="N240" s="646">
        <f t="shared" si="77"/>
        <v>0</v>
      </c>
      <c r="O240" s="646">
        <f t="shared" si="77"/>
        <v>5006600</v>
      </c>
      <c r="P240" s="646">
        <f t="shared" si="77"/>
        <v>5006600</v>
      </c>
      <c r="Q240" s="646">
        <f t="shared" si="77"/>
        <v>5006600</v>
      </c>
      <c r="R240" s="646">
        <f t="shared" si="77"/>
        <v>6251900</v>
      </c>
      <c r="S240" s="706">
        <f t="shared" si="64"/>
        <v>6251900</v>
      </c>
      <c r="T240" s="707">
        <f>P240-Q240</f>
        <v>0</v>
      </c>
      <c r="U240" s="708">
        <f>O240-P240</f>
        <v>0</v>
      </c>
    </row>
    <row r="241" spans="1:21" s="554" customFormat="1" ht="94.5">
      <c r="A241" s="560"/>
      <c r="B241" s="559" t="s">
        <v>584</v>
      </c>
      <c r="C241" s="559"/>
      <c r="D241" s="559"/>
      <c r="E241" s="557" t="s">
        <v>339</v>
      </c>
      <c r="F241" s="646">
        <f>+F242+F243+F244+F247+F249+F250+F254</f>
        <v>1245300</v>
      </c>
      <c r="G241" s="646">
        <f t="shared" ref="G241:R241" si="78">+G242+G243+G244+G247+G249+G250+G254</f>
        <v>1245300</v>
      </c>
      <c r="H241" s="646">
        <f t="shared" si="78"/>
        <v>410200</v>
      </c>
      <c r="I241" s="646">
        <f t="shared" si="78"/>
        <v>70000</v>
      </c>
      <c r="J241" s="646">
        <f t="shared" si="78"/>
        <v>0</v>
      </c>
      <c r="K241" s="646">
        <f t="shared" si="78"/>
        <v>5006600</v>
      </c>
      <c r="L241" s="646">
        <f t="shared" si="78"/>
        <v>0</v>
      </c>
      <c r="M241" s="646">
        <f t="shared" si="78"/>
        <v>0</v>
      </c>
      <c r="N241" s="646">
        <f t="shared" si="78"/>
        <v>0</v>
      </c>
      <c r="O241" s="646">
        <f t="shared" si="78"/>
        <v>5006600</v>
      </c>
      <c r="P241" s="646">
        <f t="shared" si="78"/>
        <v>5006600</v>
      </c>
      <c r="Q241" s="646">
        <f t="shared" si="78"/>
        <v>5006600</v>
      </c>
      <c r="R241" s="646">
        <f t="shared" si="78"/>
        <v>6251900</v>
      </c>
      <c r="S241" s="706">
        <f t="shared" si="64"/>
        <v>6251900</v>
      </c>
      <c r="T241" s="707"/>
      <c r="U241" s="708"/>
    </row>
    <row r="242" spans="1:21" s="357" customFormat="1" ht="47.25">
      <c r="A242" s="56">
        <v>150101</v>
      </c>
      <c r="B242" s="62" t="s">
        <v>585</v>
      </c>
      <c r="C242" s="62" t="s">
        <v>443</v>
      </c>
      <c r="D242" s="62" t="s">
        <v>444</v>
      </c>
      <c r="E242" s="58" t="s">
        <v>359</v>
      </c>
      <c r="F242" s="669">
        <f t="shared" ref="F242:F253" si="79">G242+J242</f>
        <v>0</v>
      </c>
      <c r="G242" s="669"/>
      <c r="H242" s="669"/>
      <c r="I242" s="669"/>
      <c r="J242" s="669"/>
      <c r="K242" s="669">
        <f t="shared" ref="K242:K251" si="80">+L242+O242</f>
        <v>3600000</v>
      </c>
      <c r="L242" s="685"/>
      <c r="M242" s="669"/>
      <c r="N242" s="669"/>
      <c r="O242" s="669">
        <v>3600000</v>
      </c>
      <c r="P242" s="669">
        <v>3600000</v>
      </c>
      <c r="Q242" s="669">
        <v>3600000</v>
      </c>
      <c r="R242" s="669">
        <f>K242+F242</f>
        <v>3600000</v>
      </c>
      <c r="S242" s="706">
        <f t="shared" si="64"/>
        <v>3600000</v>
      </c>
      <c r="T242" s="709">
        <f>P242-Q242</f>
        <v>0</v>
      </c>
      <c r="U242" s="710">
        <f>O242-P242</f>
        <v>0</v>
      </c>
    </row>
    <row r="243" spans="1:21" s="357" customFormat="1" ht="47.25">
      <c r="A243" s="56">
        <v>150119</v>
      </c>
      <c r="B243" s="62" t="s">
        <v>658</v>
      </c>
      <c r="C243" s="62" t="s">
        <v>659</v>
      </c>
      <c r="D243" s="62" t="s">
        <v>229</v>
      </c>
      <c r="E243" s="58" t="s">
        <v>660</v>
      </c>
      <c r="F243" s="669">
        <f t="shared" si="79"/>
        <v>0</v>
      </c>
      <c r="G243" s="669"/>
      <c r="H243" s="669"/>
      <c r="I243" s="669"/>
      <c r="J243" s="669"/>
      <c r="K243" s="669">
        <f t="shared" si="80"/>
        <v>200000</v>
      </c>
      <c r="L243" s="685"/>
      <c r="M243" s="669"/>
      <c r="N243" s="669"/>
      <c r="O243" s="669">
        <v>200000</v>
      </c>
      <c r="P243" s="669">
        <v>200000</v>
      </c>
      <c r="Q243" s="669">
        <v>200000</v>
      </c>
      <c r="R243" s="669">
        <f>K243+F243</f>
        <v>200000</v>
      </c>
      <c r="S243" s="706">
        <f t="shared" si="64"/>
        <v>200000</v>
      </c>
      <c r="T243" s="709"/>
      <c r="U243" s="710"/>
    </row>
    <row r="244" spans="1:21" s="564" customFormat="1" ht="31.5">
      <c r="A244" s="544"/>
      <c r="B244" s="549" t="s">
        <v>664</v>
      </c>
      <c r="C244" s="549" t="s">
        <v>656</v>
      </c>
      <c r="D244" s="549"/>
      <c r="E244" s="545" t="s">
        <v>657</v>
      </c>
      <c r="F244" s="673">
        <f>F245</f>
        <v>0</v>
      </c>
      <c r="G244" s="673">
        <f t="shared" ref="G244:R244" si="81">G245</f>
        <v>0</v>
      </c>
      <c r="H244" s="673">
        <f t="shared" si="81"/>
        <v>0</v>
      </c>
      <c r="I244" s="673">
        <f t="shared" si="81"/>
        <v>0</v>
      </c>
      <c r="J244" s="673">
        <f t="shared" si="81"/>
        <v>0</v>
      </c>
      <c r="K244" s="673">
        <f t="shared" si="81"/>
        <v>1200000</v>
      </c>
      <c r="L244" s="673">
        <f t="shared" si="81"/>
        <v>0</v>
      </c>
      <c r="M244" s="673">
        <f t="shared" si="81"/>
        <v>0</v>
      </c>
      <c r="N244" s="673">
        <f t="shared" si="81"/>
        <v>0</v>
      </c>
      <c r="O244" s="673">
        <f t="shared" si="81"/>
        <v>1200000</v>
      </c>
      <c r="P244" s="673">
        <f t="shared" si="81"/>
        <v>1200000</v>
      </c>
      <c r="Q244" s="673">
        <f t="shared" si="81"/>
        <v>1200000</v>
      </c>
      <c r="R244" s="673">
        <f t="shared" si="81"/>
        <v>1200000</v>
      </c>
      <c r="S244" s="706">
        <f t="shared" si="64"/>
        <v>1200000</v>
      </c>
      <c r="T244" s="715"/>
      <c r="U244" s="716"/>
    </row>
    <row r="245" spans="1:21" s="582" customFormat="1" ht="47.25">
      <c r="A245" s="567">
        <v>150201</v>
      </c>
      <c r="B245" s="568" t="s">
        <v>661</v>
      </c>
      <c r="C245" s="568" t="s">
        <v>662</v>
      </c>
      <c r="D245" s="568" t="s">
        <v>436</v>
      </c>
      <c r="E245" s="76" t="s">
        <v>663</v>
      </c>
      <c r="F245" s="674">
        <f t="shared" si="79"/>
        <v>0</v>
      </c>
      <c r="G245" s="674"/>
      <c r="H245" s="674"/>
      <c r="I245" s="674"/>
      <c r="J245" s="674"/>
      <c r="K245" s="674">
        <f t="shared" si="80"/>
        <v>1200000</v>
      </c>
      <c r="L245" s="686"/>
      <c r="M245" s="674"/>
      <c r="N245" s="674"/>
      <c r="O245" s="674">
        <v>1200000</v>
      </c>
      <c r="P245" s="674">
        <v>1200000</v>
      </c>
      <c r="Q245" s="674">
        <v>1200000</v>
      </c>
      <c r="R245" s="674">
        <f>K245+F245</f>
        <v>1200000</v>
      </c>
      <c r="S245" s="706">
        <f t="shared" si="64"/>
        <v>1200000</v>
      </c>
      <c r="T245" s="713"/>
      <c r="U245" s="714"/>
    </row>
    <row r="246" spans="1:21" s="31" customFormat="1" ht="31.5" hidden="1">
      <c r="A246" s="56"/>
      <c r="B246" s="56"/>
      <c r="C246" s="56"/>
      <c r="D246" s="56"/>
      <c r="E246" s="76" t="s">
        <v>932</v>
      </c>
      <c r="F246" s="78">
        <f t="shared" si="79"/>
        <v>0</v>
      </c>
      <c r="G246" s="78"/>
      <c r="H246" s="78"/>
      <c r="I246" s="78"/>
      <c r="J246" s="78"/>
      <c r="K246" s="78">
        <f t="shared" si="80"/>
        <v>0</v>
      </c>
      <c r="L246" s="170"/>
      <c r="M246" s="79"/>
      <c r="N246" s="79"/>
      <c r="O246" s="78"/>
      <c r="P246" s="78"/>
      <c r="Q246" s="78"/>
      <c r="R246" s="78">
        <f>K246+F246</f>
        <v>0</v>
      </c>
      <c r="S246" s="553">
        <f t="shared" si="64"/>
        <v>0</v>
      </c>
      <c r="T246" s="112">
        <f>Q246-P246</f>
        <v>0</v>
      </c>
    </row>
    <row r="247" spans="1:21" s="31" customFormat="1" ht="252" hidden="1">
      <c r="A247" s="56">
        <v>150107</v>
      </c>
      <c r="B247" s="56"/>
      <c r="C247" s="56"/>
      <c r="D247" s="56"/>
      <c r="E247" s="58" t="s">
        <v>376</v>
      </c>
      <c r="F247" s="78"/>
      <c r="G247" s="78"/>
      <c r="H247" s="78"/>
      <c r="I247" s="78"/>
      <c r="J247" s="78"/>
      <c r="K247" s="78">
        <f t="shared" si="80"/>
        <v>0</v>
      </c>
      <c r="L247" s="166"/>
      <c r="M247" s="77"/>
      <c r="N247" s="77"/>
      <c r="O247" s="78"/>
      <c r="P247" s="78"/>
      <c r="Q247" s="78"/>
      <c r="R247" s="78">
        <f>K247+F247</f>
        <v>0</v>
      </c>
      <c r="S247" s="553">
        <f t="shared" si="64"/>
        <v>0</v>
      </c>
      <c r="T247" s="112"/>
    </row>
    <row r="248" spans="1:21" s="31" customFormat="1" ht="15.75" hidden="1">
      <c r="A248" s="56"/>
      <c r="B248" s="56"/>
      <c r="C248" s="56"/>
      <c r="D248" s="56"/>
      <c r="E248" s="76"/>
      <c r="F248" s="78"/>
      <c r="G248" s="78"/>
      <c r="H248" s="78"/>
      <c r="I248" s="78"/>
      <c r="J248" s="78"/>
      <c r="K248" s="78">
        <f t="shared" si="80"/>
        <v>0</v>
      </c>
      <c r="L248" s="170"/>
      <c r="M248" s="79"/>
      <c r="N248" s="79"/>
      <c r="O248" s="78"/>
      <c r="P248" s="78"/>
      <c r="Q248" s="78"/>
      <c r="R248" s="78">
        <f>K248+F248</f>
        <v>0</v>
      </c>
      <c r="S248" s="553">
        <f t="shared" si="64"/>
        <v>0</v>
      </c>
      <c r="T248" s="112"/>
    </row>
    <row r="249" spans="1:21" s="31" customFormat="1" ht="31.5" hidden="1">
      <c r="A249" s="56">
        <v>150202</v>
      </c>
      <c r="B249" s="56"/>
      <c r="C249" s="56"/>
      <c r="D249" s="56"/>
      <c r="E249" s="58" t="s">
        <v>870</v>
      </c>
      <c r="F249" s="132">
        <f t="shared" si="79"/>
        <v>0</v>
      </c>
      <c r="G249" s="132"/>
      <c r="H249" s="77"/>
      <c r="I249" s="77"/>
      <c r="J249" s="132"/>
      <c r="K249" s="78">
        <f t="shared" si="80"/>
        <v>0</v>
      </c>
      <c r="L249" s="169"/>
      <c r="M249" s="78"/>
      <c r="N249" s="78"/>
      <c r="O249" s="132"/>
      <c r="P249" s="132"/>
      <c r="Q249" s="132"/>
      <c r="R249" s="78">
        <f>K249+F249</f>
        <v>0</v>
      </c>
      <c r="S249" s="553">
        <f t="shared" si="64"/>
        <v>0</v>
      </c>
      <c r="T249" s="112">
        <f>P249-Q249</f>
        <v>0</v>
      </c>
      <c r="U249" s="221">
        <f>O249-P249</f>
        <v>0</v>
      </c>
    </row>
    <row r="250" spans="1:21" ht="15.75">
      <c r="A250" s="56">
        <v>210110</v>
      </c>
      <c r="B250" s="62" t="s">
        <v>587</v>
      </c>
      <c r="C250" s="62" t="s">
        <v>588</v>
      </c>
      <c r="D250" s="62" t="s">
        <v>586</v>
      </c>
      <c r="E250" s="58" t="s">
        <v>589</v>
      </c>
      <c r="F250" s="669">
        <f>G250+J250</f>
        <v>745300</v>
      </c>
      <c r="G250" s="669">
        <v>745300</v>
      </c>
      <c r="H250" s="669">
        <v>410200</v>
      </c>
      <c r="I250" s="669">
        <v>70000</v>
      </c>
      <c r="J250" s="669"/>
      <c r="K250" s="669">
        <f>+L250+O250</f>
        <v>6600</v>
      </c>
      <c r="L250" s="687"/>
      <c r="M250" s="682"/>
      <c r="N250" s="682"/>
      <c r="O250" s="669">
        <v>6600</v>
      </c>
      <c r="P250" s="669">
        <v>6600</v>
      </c>
      <c r="Q250" s="669">
        <v>6600</v>
      </c>
      <c r="R250" s="669">
        <f>+K250+F250</f>
        <v>751900</v>
      </c>
      <c r="S250" s="706">
        <f t="shared" si="64"/>
        <v>751900</v>
      </c>
      <c r="T250" s="709">
        <f>P250-Q250</f>
        <v>0</v>
      </c>
      <c r="U250" s="710">
        <f>O250-P250</f>
        <v>0</v>
      </c>
    </row>
    <row r="251" spans="1:21" s="31" customFormat="1" ht="15.75" hidden="1">
      <c r="A251" s="56"/>
      <c r="B251" s="56"/>
      <c r="C251" s="56"/>
      <c r="D251" s="56"/>
      <c r="E251" s="58"/>
      <c r="F251" s="78">
        <f t="shared" si="79"/>
        <v>0</v>
      </c>
      <c r="G251" s="77"/>
      <c r="H251" s="77"/>
      <c r="I251" s="77"/>
      <c r="J251" s="77"/>
      <c r="K251" s="78">
        <f t="shared" si="80"/>
        <v>0</v>
      </c>
      <c r="L251" s="169"/>
      <c r="M251" s="78"/>
      <c r="N251" s="78"/>
      <c r="O251" s="78"/>
      <c r="P251" s="78"/>
      <c r="Q251" s="78"/>
      <c r="R251" s="78">
        <f>K251+F251</f>
        <v>0</v>
      </c>
      <c r="S251" s="553">
        <f t="shared" si="64"/>
        <v>0</v>
      </c>
      <c r="T251" s="112">
        <f>Q251-P251</f>
        <v>0</v>
      </c>
    </row>
    <row r="252" spans="1:21" s="31" customFormat="1" ht="15.75" hidden="1">
      <c r="A252" s="56"/>
      <c r="B252" s="56"/>
      <c r="C252" s="56"/>
      <c r="D252" s="56"/>
      <c r="E252" s="76"/>
      <c r="F252" s="78">
        <f t="shared" si="79"/>
        <v>0</v>
      </c>
      <c r="G252" s="79"/>
      <c r="H252" s="79"/>
      <c r="I252" s="79"/>
      <c r="J252" s="79">
        <f>34486000+30000000-64486000</f>
        <v>0</v>
      </c>
      <c r="K252" s="79"/>
      <c r="L252" s="170"/>
      <c r="M252" s="79"/>
      <c r="N252" s="79"/>
      <c r="O252" s="79"/>
      <c r="P252" s="79"/>
      <c r="Q252" s="79"/>
      <c r="R252" s="79">
        <f>K252+F252</f>
        <v>0</v>
      </c>
      <c r="S252" s="553">
        <f t="shared" si="64"/>
        <v>0</v>
      </c>
      <c r="T252" s="112">
        <f>Q252-P252</f>
        <v>0</v>
      </c>
    </row>
    <row r="253" spans="1:21" s="31" customFormat="1" ht="15.75" hidden="1">
      <c r="A253" s="56"/>
      <c r="B253" s="56"/>
      <c r="C253" s="56"/>
      <c r="D253" s="56"/>
      <c r="E253" s="58"/>
      <c r="F253" s="78">
        <f t="shared" si="79"/>
        <v>0</v>
      </c>
      <c r="G253" s="77"/>
      <c r="H253" s="77"/>
      <c r="I253" s="77"/>
      <c r="J253" s="77"/>
      <c r="K253" s="78">
        <f>+L253+O253</f>
        <v>0</v>
      </c>
      <c r="L253" s="169"/>
      <c r="M253" s="78"/>
      <c r="N253" s="78"/>
      <c r="O253" s="78"/>
      <c r="P253" s="78"/>
      <c r="Q253" s="78"/>
      <c r="R253" s="78">
        <f>K253+F253</f>
        <v>0</v>
      </c>
      <c r="S253" s="553">
        <f t="shared" si="64"/>
        <v>0</v>
      </c>
      <c r="T253" s="112">
        <f>Q253-P253</f>
        <v>0</v>
      </c>
    </row>
    <row r="254" spans="1:21" ht="15.75">
      <c r="A254" s="56">
        <v>250404</v>
      </c>
      <c r="B254" s="62" t="s">
        <v>590</v>
      </c>
      <c r="C254" s="62" t="s">
        <v>97</v>
      </c>
      <c r="D254" s="62" t="s">
        <v>98</v>
      </c>
      <c r="E254" s="58" t="s">
        <v>552</v>
      </c>
      <c r="F254" s="669">
        <f>G254+J254</f>
        <v>500000</v>
      </c>
      <c r="G254" s="669">
        <v>500000</v>
      </c>
      <c r="H254" s="669"/>
      <c r="I254" s="669"/>
      <c r="J254" s="669"/>
      <c r="K254" s="669">
        <f>+L254+O254</f>
        <v>0</v>
      </c>
      <c r="L254" s="688"/>
      <c r="M254" s="678"/>
      <c r="N254" s="678"/>
      <c r="O254" s="678"/>
      <c r="P254" s="678"/>
      <c r="Q254" s="678"/>
      <c r="R254" s="669">
        <f>K254+F254</f>
        <v>500000</v>
      </c>
      <c r="S254" s="706">
        <f t="shared" si="64"/>
        <v>500000</v>
      </c>
      <c r="T254" s="709">
        <f>P254-Q254</f>
        <v>0</v>
      </c>
      <c r="U254" s="710">
        <f>O254-P254</f>
        <v>0</v>
      </c>
    </row>
    <row r="255" spans="1:21" s="31" customFormat="1" ht="15.75" hidden="1">
      <c r="A255" s="63"/>
      <c r="B255" s="63"/>
      <c r="C255" s="63"/>
      <c r="D255" s="63"/>
      <c r="E255" s="61"/>
      <c r="F255" s="78">
        <f t="shared" ref="F255:F267" si="82">+G255+J255</f>
        <v>0</v>
      </c>
      <c r="G255" s="77"/>
      <c r="H255" s="77"/>
      <c r="I255" s="77"/>
      <c r="J255" s="77">
        <f>SUM(J256:J267)</f>
        <v>0</v>
      </c>
      <c r="K255" s="77">
        <f t="shared" ref="K255:K265" si="83">+L255+O255</f>
        <v>0</v>
      </c>
      <c r="L255" s="166">
        <f>SUM(L256:L267)</f>
        <v>0</v>
      </c>
      <c r="M255" s="77">
        <f>SUM(M256:M267)</f>
        <v>0</v>
      </c>
      <c r="N255" s="77">
        <f>SUM(N256:N267)</f>
        <v>0</v>
      </c>
      <c r="O255" s="77">
        <f>SUM(O256:O267)</f>
        <v>0</v>
      </c>
      <c r="P255" s="77">
        <f>SUM(P256:P266)</f>
        <v>0</v>
      </c>
      <c r="Q255" s="77"/>
      <c r="R255" s="77">
        <f>SUM(R256:R267)</f>
        <v>0</v>
      </c>
      <c r="S255" s="553">
        <f t="shared" si="64"/>
        <v>0</v>
      </c>
      <c r="T255" s="112">
        <f t="shared" ref="T255:T261" si="84">Q255-P255</f>
        <v>0</v>
      </c>
    </row>
    <row r="256" spans="1:21" s="36" customFormat="1" ht="15.75" hidden="1">
      <c r="A256" s="56"/>
      <c r="B256" s="56"/>
      <c r="C256" s="56"/>
      <c r="D256" s="56"/>
      <c r="E256" s="58"/>
      <c r="F256" s="78">
        <f t="shared" si="82"/>
        <v>0</v>
      </c>
      <c r="G256" s="78"/>
      <c r="H256" s="78"/>
      <c r="I256" s="78"/>
      <c r="J256" s="78"/>
      <c r="K256" s="78">
        <f t="shared" si="83"/>
        <v>0</v>
      </c>
      <c r="L256" s="167"/>
      <c r="M256" s="80"/>
      <c r="N256" s="80"/>
      <c r="O256" s="80"/>
      <c r="P256" s="80"/>
      <c r="Q256" s="80"/>
      <c r="R256" s="78">
        <f>+K256+F256</f>
        <v>0</v>
      </c>
      <c r="S256" s="553">
        <f t="shared" si="64"/>
        <v>0</v>
      </c>
      <c r="T256" s="112">
        <f t="shared" si="84"/>
        <v>0</v>
      </c>
    </row>
    <row r="257" spans="1:21" s="36" customFormat="1" ht="15.75" hidden="1">
      <c r="A257" s="56"/>
      <c r="B257" s="56"/>
      <c r="C257" s="56"/>
      <c r="D257" s="56"/>
      <c r="E257" s="58"/>
      <c r="F257" s="78">
        <f t="shared" si="82"/>
        <v>0</v>
      </c>
      <c r="G257" s="78"/>
      <c r="H257" s="78"/>
      <c r="I257" s="78"/>
      <c r="J257" s="78"/>
      <c r="K257" s="78">
        <f t="shared" si="83"/>
        <v>0</v>
      </c>
      <c r="L257" s="167"/>
      <c r="M257" s="80"/>
      <c r="N257" s="80"/>
      <c r="O257" s="80"/>
      <c r="P257" s="80"/>
      <c r="Q257" s="80"/>
      <c r="R257" s="78">
        <f>+K257+F257</f>
        <v>0</v>
      </c>
      <c r="S257" s="553">
        <f t="shared" si="64"/>
        <v>0</v>
      </c>
      <c r="T257" s="112">
        <f t="shared" si="84"/>
        <v>0</v>
      </c>
    </row>
    <row r="258" spans="1:21" s="36" customFormat="1" ht="15.75" hidden="1">
      <c r="A258" s="56"/>
      <c r="B258" s="56"/>
      <c r="C258" s="56"/>
      <c r="D258" s="56"/>
      <c r="E258" s="58"/>
      <c r="F258" s="78">
        <f t="shared" si="82"/>
        <v>0</v>
      </c>
      <c r="G258" s="78"/>
      <c r="H258" s="78"/>
      <c r="I258" s="78"/>
      <c r="J258" s="78"/>
      <c r="K258" s="78">
        <f t="shared" si="83"/>
        <v>0</v>
      </c>
      <c r="L258" s="167"/>
      <c r="M258" s="80"/>
      <c r="N258" s="80"/>
      <c r="O258" s="80"/>
      <c r="P258" s="80"/>
      <c r="Q258" s="80"/>
      <c r="R258" s="78">
        <f>+K258+F258</f>
        <v>0</v>
      </c>
      <c r="S258" s="553">
        <f t="shared" si="64"/>
        <v>0</v>
      </c>
      <c r="T258" s="112">
        <f t="shared" si="84"/>
        <v>0</v>
      </c>
    </row>
    <row r="259" spans="1:21" s="36" customFormat="1" ht="15.75" hidden="1">
      <c r="A259" s="56"/>
      <c r="B259" s="56"/>
      <c r="C259" s="56"/>
      <c r="D259" s="56"/>
      <c r="E259" s="58"/>
      <c r="F259" s="78">
        <f t="shared" si="82"/>
        <v>0</v>
      </c>
      <c r="G259" s="78"/>
      <c r="H259" s="78"/>
      <c r="I259" s="78"/>
      <c r="J259" s="78"/>
      <c r="K259" s="78">
        <f t="shared" si="83"/>
        <v>0</v>
      </c>
      <c r="L259" s="167"/>
      <c r="M259" s="80"/>
      <c r="N259" s="80"/>
      <c r="O259" s="80"/>
      <c r="P259" s="80"/>
      <c r="Q259" s="80"/>
      <c r="R259" s="78">
        <f>+K259+F259</f>
        <v>0</v>
      </c>
      <c r="S259" s="553">
        <f t="shared" si="64"/>
        <v>0</v>
      </c>
      <c r="T259" s="112">
        <f t="shared" si="84"/>
        <v>0</v>
      </c>
    </row>
    <row r="260" spans="1:21" s="36" customFormat="1" ht="15.75" hidden="1">
      <c r="A260" s="56"/>
      <c r="B260" s="56"/>
      <c r="C260" s="56"/>
      <c r="D260" s="56"/>
      <c r="E260" s="58"/>
      <c r="F260" s="78">
        <f t="shared" si="82"/>
        <v>0</v>
      </c>
      <c r="G260" s="78"/>
      <c r="H260" s="78"/>
      <c r="I260" s="78"/>
      <c r="J260" s="78"/>
      <c r="K260" s="120"/>
      <c r="L260" s="120"/>
      <c r="M260" s="140"/>
      <c r="N260" s="140"/>
      <c r="O260" s="140"/>
      <c r="P260" s="140"/>
      <c r="Q260" s="140"/>
      <c r="R260" s="140"/>
      <c r="S260" s="553">
        <f t="shared" si="64"/>
        <v>0</v>
      </c>
      <c r="T260" s="112">
        <f t="shared" si="84"/>
        <v>0</v>
      </c>
    </row>
    <row r="261" spans="1:21" s="36" customFormat="1" ht="15.75" hidden="1">
      <c r="A261" s="56"/>
      <c r="B261" s="56"/>
      <c r="C261" s="56"/>
      <c r="D261" s="56"/>
      <c r="E261" s="58"/>
      <c r="F261" s="78">
        <f t="shared" si="82"/>
        <v>0</v>
      </c>
      <c r="G261" s="78"/>
      <c r="H261" s="78"/>
      <c r="I261" s="78"/>
      <c r="J261" s="78"/>
      <c r="K261" s="78">
        <f t="shared" si="83"/>
        <v>0</v>
      </c>
      <c r="L261" s="167"/>
      <c r="M261" s="80"/>
      <c r="N261" s="80"/>
      <c r="O261" s="80"/>
      <c r="P261" s="80"/>
      <c r="Q261" s="80"/>
      <c r="R261" s="78">
        <f t="shared" ref="R261:R267" si="85">+K261+F261</f>
        <v>0</v>
      </c>
      <c r="S261" s="553">
        <f t="shared" si="64"/>
        <v>0</v>
      </c>
      <c r="T261" s="112">
        <f t="shared" si="84"/>
        <v>0</v>
      </c>
    </row>
    <row r="262" spans="1:21" s="36" customFormat="1" ht="15.75" hidden="1">
      <c r="A262" s="64"/>
      <c r="B262" s="64"/>
      <c r="C262" s="64"/>
      <c r="D262" s="64"/>
      <c r="E262" s="57"/>
      <c r="F262" s="78">
        <f t="shared" si="82"/>
        <v>0</v>
      </c>
      <c r="G262" s="78"/>
      <c r="H262" s="78"/>
      <c r="I262" s="78"/>
      <c r="J262" s="78"/>
      <c r="K262" s="78">
        <f t="shared" si="83"/>
        <v>0</v>
      </c>
      <c r="L262" s="167"/>
      <c r="M262" s="80"/>
      <c r="N262" s="80"/>
      <c r="O262" s="80"/>
      <c r="P262" s="80"/>
      <c r="Q262" s="80"/>
      <c r="R262" s="78">
        <f t="shared" si="85"/>
        <v>0</v>
      </c>
      <c r="S262" s="553">
        <f t="shared" si="64"/>
        <v>0</v>
      </c>
      <c r="T262" s="112">
        <f t="shared" ref="T262:T331" si="86">Q262-P262</f>
        <v>0</v>
      </c>
    </row>
    <row r="263" spans="1:21" s="36" customFormat="1" ht="15.75" hidden="1">
      <c r="A263" s="64"/>
      <c r="B263" s="64"/>
      <c r="C263" s="64"/>
      <c r="D263" s="64"/>
      <c r="E263" s="37"/>
      <c r="F263" s="78">
        <f t="shared" si="82"/>
        <v>0</v>
      </c>
      <c r="G263" s="78"/>
      <c r="H263" s="78"/>
      <c r="I263" s="78"/>
      <c r="J263" s="78"/>
      <c r="K263" s="78">
        <f t="shared" si="83"/>
        <v>0</v>
      </c>
      <c r="L263" s="167"/>
      <c r="M263" s="80"/>
      <c r="N263" s="80"/>
      <c r="O263" s="80"/>
      <c r="P263" s="80"/>
      <c r="Q263" s="80"/>
      <c r="R263" s="78">
        <f t="shared" si="85"/>
        <v>0</v>
      </c>
      <c r="S263" s="553">
        <f t="shared" si="64"/>
        <v>0</v>
      </c>
      <c r="T263" s="112">
        <f t="shared" si="86"/>
        <v>0</v>
      </c>
    </row>
    <row r="264" spans="1:21" s="36" customFormat="1" ht="15.75" hidden="1">
      <c r="A264" s="56"/>
      <c r="B264" s="56"/>
      <c r="C264" s="56"/>
      <c r="D264" s="56"/>
      <c r="E264" s="58"/>
      <c r="F264" s="78">
        <f t="shared" si="82"/>
        <v>0</v>
      </c>
      <c r="G264" s="78"/>
      <c r="H264" s="78"/>
      <c r="I264" s="78"/>
      <c r="J264" s="78"/>
      <c r="K264" s="78">
        <f t="shared" si="83"/>
        <v>0</v>
      </c>
      <c r="L264" s="167"/>
      <c r="M264" s="80"/>
      <c r="N264" s="80"/>
      <c r="O264" s="80"/>
      <c r="P264" s="80"/>
      <c r="Q264" s="80"/>
      <c r="R264" s="78">
        <f t="shared" si="85"/>
        <v>0</v>
      </c>
      <c r="S264" s="553">
        <f t="shared" si="64"/>
        <v>0</v>
      </c>
      <c r="T264" s="112">
        <f t="shared" si="86"/>
        <v>0</v>
      </c>
    </row>
    <row r="265" spans="1:21" s="36" customFormat="1" ht="15.75" hidden="1">
      <c r="A265" s="56"/>
      <c r="B265" s="56"/>
      <c r="C265" s="56"/>
      <c r="D265" s="56"/>
      <c r="E265" s="58"/>
      <c r="F265" s="78">
        <f t="shared" si="82"/>
        <v>0</v>
      </c>
      <c r="G265" s="78"/>
      <c r="H265" s="78"/>
      <c r="I265" s="78"/>
      <c r="J265" s="78"/>
      <c r="K265" s="78">
        <f t="shared" si="83"/>
        <v>0</v>
      </c>
      <c r="L265" s="167"/>
      <c r="M265" s="80"/>
      <c r="N265" s="80"/>
      <c r="O265" s="80"/>
      <c r="P265" s="80"/>
      <c r="Q265" s="80"/>
      <c r="R265" s="78">
        <f t="shared" si="85"/>
        <v>0</v>
      </c>
      <c r="S265" s="553">
        <f t="shared" si="64"/>
        <v>0</v>
      </c>
      <c r="T265" s="112">
        <f t="shared" si="86"/>
        <v>0</v>
      </c>
    </row>
    <row r="266" spans="1:21" s="36" customFormat="1" ht="15.75" hidden="1">
      <c r="A266" s="56"/>
      <c r="B266" s="56"/>
      <c r="C266" s="56"/>
      <c r="D266" s="56"/>
      <c r="E266" s="58"/>
      <c r="F266" s="78">
        <f t="shared" si="82"/>
        <v>0</v>
      </c>
      <c r="G266" s="78"/>
      <c r="H266" s="78"/>
      <c r="I266" s="78"/>
      <c r="J266" s="78"/>
      <c r="K266" s="78"/>
      <c r="L266" s="167"/>
      <c r="M266" s="80"/>
      <c r="N266" s="80"/>
      <c r="O266" s="80"/>
      <c r="P266" s="80"/>
      <c r="Q266" s="80"/>
      <c r="R266" s="78">
        <f t="shared" si="85"/>
        <v>0</v>
      </c>
      <c r="S266" s="553">
        <f t="shared" si="64"/>
        <v>0</v>
      </c>
      <c r="T266" s="112">
        <f t="shared" si="86"/>
        <v>0</v>
      </c>
    </row>
    <row r="267" spans="1:21" s="36" customFormat="1" ht="15.75" hidden="1">
      <c r="A267" s="56"/>
      <c r="B267" s="56"/>
      <c r="C267" s="56"/>
      <c r="D267" s="56"/>
      <c r="E267" s="58"/>
      <c r="F267" s="78">
        <f t="shared" si="82"/>
        <v>0</v>
      </c>
      <c r="G267" s="78"/>
      <c r="H267" s="78"/>
      <c r="I267" s="78"/>
      <c r="J267" s="78"/>
      <c r="K267" s="78"/>
      <c r="L267" s="167"/>
      <c r="M267" s="80"/>
      <c r="N267" s="80"/>
      <c r="O267" s="80"/>
      <c r="P267" s="80"/>
      <c r="Q267" s="80"/>
      <c r="R267" s="78">
        <f t="shared" si="85"/>
        <v>0</v>
      </c>
      <c r="S267" s="553">
        <f t="shared" si="64"/>
        <v>0</v>
      </c>
      <c r="T267" s="112">
        <f>P267-Q267</f>
        <v>0</v>
      </c>
    </row>
    <row r="268" spans="1:21" s="558" customFormat="1" ht="78.75">
      <c r="A268" s="560">
        <v>51</v>
      </c>
      <c r="B268" s="559" t="s">
        <v>591</v>
      </c>
      <c r="C268" s="559"/>
      <c r="D268" s="559"/>
      <c r="E268" s="557" t="s">
        <v>61</v>
      </c>
      <c r="F268" s="646">
        <f>+F272+F270+F271</f>
        <v>110000</v>
      </c>
      <c r="G268" s="646">
        <f>+G272+G270+G271</f>
        <v>110000</v>
      </c>
      <c r="H268" s="646">
        <f>+H272+H270+H271</f>
        <v>0</v>
      </c>
      <c r="I268" s="646">
        <f>+I272+I270+I271</f>
        <v>0</v>
      </c>
      <c r="J268" s="646">
        <f>+J272+J270+J271</f>
        <v>0</v>
      </c>
      <c r="K268" s="646">
        <f t="shared" ref="K268:R268" si="87">+K272+K270+K271</f>
        <v>0</v>
      </c>
      <c r="L268" s="689">
        <f t="shared" si="87"/>
        <v>0</v>
      </c>
      <c r="M268" s="646">
        <f t="shared" si="87"/>
        <v>0</v>
      </c>
      <c r="N268" s="646">
        <f t="shared" si="87"/>
        <v>0</v>
      </c>
      <c r="O268" s="646">
        <f t="shared" si="87"/>
        <v>0</v>
      </c>
      <c r="P268" s="646">
        <f t="shared" si="87"/>
        <v>0</v>
      </c>
      <c r="Q268" s="646">
        <f t="shared" si="87"/>
        <v>0</v>
      </c>
      <c r="R268" s="646">
        <f t="shared" si="87"/>
        <v>110000</v>
      </c>
      <c r="S268" s="706">
        <f t="shared" si="64"/>
        <v>110000</v>
      </c>
      <c r="T268" s="707">
        <f>P268-Q268</f>
        <v>0</v>
      </c>
      <c r="U268" s="708">
        <f>O268-P268</f>
        <v>0</v>
      </c>
    </row>
    <row r="269" spans="1:21" s="558" customFormat="1" ht="78.75">
      <c r="A269" s="560"/>
      <c r="B269" s="559" t="s">
        <v>592</v>
      </c>
      <c r="C269" s="559"/>
      <c r="D269" s="559"/>
      <c r="E269" s="557" t="s">
        <v>61</v>
      </c>
      <c r="F269" s="646">
        <f>F270+F272</f>
        <v>110000</v>
      </c>
      <c r="G269" s="646">
        <f t="shared" ref="G269:R269" si="88">G270+G272</f>
        <v>110000</v>
      </c>
      <c r="H269" s="646">
        <f t="shared" si="88"/>
        <v>0</v>
      </c>
      <c r="I269" s="646">
        <f t="shared" si="88"/>
        <v>0</v>
      </c>
      <c r="J269" s="646">
        <f t="shared" si="88"/>
        <v>0</v>
      </c>
      <c r="K269" s="646">
        <f t="shared" si="88"/>
        <v>0</v>
      </c>
      <c r="L269" s="646">
        <f t="shared" si="88"/>
        <v>0</v>
      </c>
      <c r="M269" s="646">
        <f t="shared" si="88"/>
        <v>0</v>
      </c>
      <c r="N269" s="646">
        <f t="shared" si="88"/>
        <v>0</v>
      </c>
      <c r="O269" s="646">
        <f t="shared" si="88"/>
        <v>0</v>
      </c>
      <c r="P269" s="646">
        <f t="shared" si="88"/>
        <v>0</v>
      </c>
      <c r="Q269" s="646">
        <f t="shared" si="88"/>
        <v>0</v>
      </c>
      <c r="R269" s="646">
        <f t="shared" si="88"/>
        <v>110000</v>
      </c>
      <c r="S269" s="706">
        <f t="shared" si="64"/>
        <v>110000</v>
      </c>
      <c r="T269" s="707"/>
      <c r="U269" s="708"/>
    </row>
    <row r="270" spans="1:21" s="36" customFormat="1" ht="0.95" hidden="1" customHeight="1">
      <c r="A270" s="56">
        <v>170703</v>
      </c>
      <c r="B270" s="62" t="s">
        <v>593</v>
      </c>
      <c r="C270" s="62" t="s">
        <v>594</v>
      </c>
      <c r="D270" s="62" t="s">
        <v>595</v>
      </c>
      <c r="E270" s="58" t="s">
        <v>596</v>
      </c>
      <c r="F270" s="78">
        <f>G270+J270</f>
        <v>0</v>
      </c>
      <c r="G270" s="78"/>
      <c r="H270" s="78"/>
      <c r="I270" s="78"/>
      <c r="J270" s="78"/>
      <c r="K270" s="78">
        <f>+L270+O270</f>
        <v>0</v>
      </c>
      <c r="L270" s="167"/>
      <c r="M270" s="80"/>
      <c r="N270" s="80"/>
      <c r="O270" s="78"/>
      <c r="P270" s="80"/>
      <c r="Q270" s="80"/>
      <c r="R270" s="78">
        <f>K270+F270</f>
        <v>0</v>
      </c>
      <c r="S270" s="553">
        <f t="shared" ref="S270:S333" si="89">+F270+K270</f>
        <v>0</v>
      </c>
      <c r="T270" s="112">
        <f>P270-Q270</f>
        <v>0</v>
      </c>
      <c r="U270" s="221">
        <f>O270-P270</f>
        <v>0</v>
      </c>
    </row>
    <row r="271" spans="1:21" s="36" customFormat="1" ht="94.5" hidden="1">
      <c r="A271" s="56">
        <v>250354</v>
      </c>
      <c r="B271" s="56"/>
      <c r="C271" s="56"/>
      <c r="D271" s="56"/>
      <c r="E271" s="58" t="s">
        <v>545</v>
      </c>
      <c r="F271" s="78">
        <f>G271+J271</f>
        <v>0</v>
      </c>
      <c r="G271" s="78"/>
      <c r="H271" s="78"/>
      <c r="I271" s="78"/>
      <c r="J271" s="78"/>
      <c r="K271" s="78">
        <f>+L271+O271</f>
        <v>0</v>
      </c>
      <c r="L271" s="167"/>
      <c r="M271" s="80"/>
      <c r="N271" s="80"/>
      <c r="O271" s="78"/>
      <c r="P271" s="80"/>
      <c r="Q271" s="80"/>
      <c r="R271" s="78">
        <f>K271+F271</f>
        <v>0</v>
      </c>
      <c r="S271" s="553">
        <f t="shared" si="89"/>
        <v>0</v>
      </c>
      <c r="T271" s="112">
        <f t="shared" si="86"/>
        <v>0</v>
      </c>
    </row>
    <row r="272" spans="1:21" ht="15.75">
      <c r="A272" s="56">
        <v>250404</v>
      </c>
      <c r="B272" s="62" t="s">
        <v>597</v>
      </c>
      <c r="C272" s="62" t="s">
        <v>97</v>
      </c>
      <c r="D272" s="62" t="s">
        <v>98</v>
      </c>
      <c r="E272" s="58" t="s">
        <v>552</v>
      </c>
      <c r="F272" s="669">
        <f>G272+J272</f>
        <v>110000</v>
      </c>
      <c r="G272" s="669">
        <v>110000</v>
      </c>
      <c r="H272" s="669"/>
      <c r="I272" s="669"/>
      <c r="J272" s="669"/>
      <c r="K272" s="669">
        <f>+L272+O272</f>
        <v>0</v>
      </c>
      <c r="L272" s="688"/>
      <c r="M272" s="678"/>
      <c r="N272" s="678"/>
      <c r="O272" s="678"/>
      <c r="P272" s="678"/>
      <c r="Q272" s="678"/>
      <c r="R272" s="669">
        <f>K272+F272</f>
        <v>110000</v>
      </c>
      <c r="S272" s="706">
        <f t="shared" si="89"/>
        <v>110000</v>
      </c>
      <c r="T272" s="709">
        <f>P272-Q272</f>
        <v>0</v>
      </c>
      <c r="U272" s="710">
        <f>O272-P272</f>
        <v>0</v>
      </c>
    </row>
    <row r="273" spans="1:21" s="565" customFormat="1" ht="63">
      <c r="A273" s="560">
        <v>53</v>
      </c>
      <c r="B273" s="559" t="s">
        <v>598</v>
      </c>
      <c r="C273" s="559"/>
      <c r="D273" s="559"/>
      <c r="E273" s="557" t="s">
        <v>60</v>
      </c>
      <c r="F273" s="646">
        <f>SUBTOTAL(9,F277:F278)</f>
        <v>42085200</v>
      </c>
      <c r="G273" s="646">
        <f t="shared" ref="G273:R273" si="90">SUBTOTAL(9,G277:G278)</f>
        <v>37385200</v>
      </c>
      <c r="H273" s="646">
        <f t="shared" si="90"/>
        <v>30383300</v>
      </c>
      <c r="I273" s="646">
        <f t="shared" si="90"/>
        <v>194000</v>
      </c>
      <c r="J273" s="646">
        <f t="shared" si="90"/>
        <v>4700000</v>
      </c>
      <c r="K273" s="646">
        <f t="shared" si="90"/>
        <v>21429100</v>
      </c>
      <c r="L273" s="646">
        <f t="shared" si="90"/>
        <v>20299100</v>
      </c>
      <c r="M273" s="646">
        <f t="shared" si="90"/>
        <v>9052100</v>
      </c>
      <c r="N273" s="646">
        <f t="shared" si="90"/>
        <v>1922700</v>
      </c>
      <c r="O273" s="646">
        <f t="shared" si="90"/>
        <v>1130000</v>
      </c>
      <c r="P273" s="646">
        <f t="shared" si="90"/>
        <v>0</v>
      </c>
      <c r="Q273" s="646">
        <f t="shared" si="90"/>
        <v>0</v>
      </c>
      <c r="R273" s="646">
        <f t="shared" si="90"/>
        <v>63514300</v>
      </c>
      <c r="S273" s="706">
        <f t="shared" si="89"/>
        <v>63514300</v>
      </c>
      <c r="T273" s="707">
        <f>P273-Q273</f>
        <v>0</v>
      </c>
      <c r="U273" s="708">
        <f>O273-P273</f>
        <v>1130000</v>
      </c>
    </row>
    <row r="274" spans="1:21" s="36" customFormat="1" ht="31.5" hidden="1">
      <c r="A274" s="62" t="s">
        <v>410</v>
      </c>
      <c r="B274" s="62"/>
      <c r="C274" s="62"/>
      <c r="D274" s="62"/>
      <c r="E274" s="58" t="s">
        <v>570</v>
      </c>
      <c r="F274" s="78">
        <f t="shared" ref="F274:F283" si="91">G274+J274</f>
        <v>0</v>
      </c>
      <c r="G274" s="78"/>
      <c r="H274" s="78"/>
      <c r="I274" s="78"/>
      <c r="J274" s="78"/>
      <c r="K274" s="78">
        <f t="shared" ref="K274:K282" si="92">+L274+O274</f>
        <v>0</v>
      </c>
      <c r="L274" s="167"/>
      <c r="M274" s="80"/>
      <c r="N274" s="80"/>
      <c r="O274" s="78"/>
      <c r="P274" s="80"/>
      <c r="Q274" s="80"/>
      <c r="R274" s="78">
        <f t="shared" ref="R274:R283" si="93">+K274+F274</f>
        <v>0</v>
      </c>
      <c r="S274" s="553">
        <f t="shared" si="89"/>
        <v>0</v>
      </c>
      <c r="T274" s="112">
        <f t="shared" si="86"/>
        <v>0</v>
      </c>
    </row>
    <row r="275" spans="1:21" s="36" customFormat="1" ht="15.75" hidden="1">
      <c r="A275" s="62"/>
      <c r="B275" s="62"/>
      <c r="C275" s="62"/>
      <c r="D275" s="62"/>
      <c r="E275" s="58"/>
      <c r="F275" s="78">
        <f t="shared" si="91"/>
        <v>0</v>
      </c>
      <c r="G275" s="78"/>
      <c r="H275" s="78"/>
      <c r="I275" s="78"/>
      <c r="J275" s="78"/>
      <c r="K275" s="78">
        <f t="shared" si="92"/>
        <v>0</v>
      </c>
      <c r="L275" s="167"/>
      <c r="M275" s="80"/>
      <c r="N275" s="80"/>
      <c r="O275" s="78"/>
      <c r="P275" s="80"/>
      <c r="Q275" s="80"/>
      <c r="R275" s="78">
        <f t="shared" si="93"/>
        <v>0</v>
      </c>
      <c r="S275" s="553">
        <f t="shared" si="89"/>
        <v>0</v>
      </c>
      <c r="T275" s="112">
        <f t="shared" si="86"/>
        <v>0</v>
      </c>
    </row>
    <row r="276" spans="1:21" s="563" customFormat="1" ht="63">
      <c r="A276" s="562"/>
      <c r="B276" s="559" t="s">
        <v>599</v>
      </c>
      <c r="C276" s="562"/>
      <c r="D276" s="562"/>
      <c r="E276" s="557" t="s">
        <v>60</v>
      </c>
      <c r="F276" s="646">
        <f>F277+F278</f>
        <v>42085200</v>
      </c>
      <c r="G276" s="646">
        <f t="shared" ref="G276:R276" si="94">G277+G278</f>
        <v>37385200</v>
      </c>
      <c r="H276" s="646">
        <f t="shared" si="94"/>
        <v>30383300</v>
      </c>
      <c r="I276" s="646">
        <f t="shared" si="94"/>
        <v>194000</v>
      </c>
      <c r="J276" s="646">
        <f t="shared" si="94"/>
        <v>4700000</v>
      </c>
      <c r="K276" s="646">
        <f t="shared" si="94"/>
        <v>21429100</v>
      </c>
      <c r="L276" s="646">
        <f t="shared" si="94"/>
        <v>20299100</v>
      </c>
      <c r="M276" s="646">
        <f t="shared" si="94"/>
        <v>9052100</v>
      </c>
      <c r="N276" s="646">
        <f t="shared" si="94"/>
        <v>1922700</v>
      </c>
      <c r="O276" s="646">
        <f t="shared" si="94"/>
        <v>1130000</v>
      </c>
      <c r="P276" s="646">
        <f t="shared" si="94"/>
        <v>0</v>
      </c>
      <c r="Q276" s="646">
        <f t="shared" si="94"/>
        <v>0</v>
      </c>
      <c r="R276" s="646">
        <f t="shared" si="94"/>
        <v>63514300</v>
      </c>
      <c r="S276" s="706">
        <f t="shared" si="89"/>
        <v>63514300</v>
      </c>
      <c r="T276" s="715"/>
      <c r="U276" s="719"/>
    </row>
    <row r="277" spans="1:21" s="36" customFormat="1" ht="63">
      <c r="A277" s="56">
        <v>160903</v>
      </c>
      <c r="B277" s="62" t="s">
        <v>600</v>
      </c>
      <c r="C277" s="62" t="s">
        <v>601</v>
      </c>
      <c r="D277" s="62" t="s">
        <v>602</v>
      </c>
      <c r="E277" s="58" t="s">
        <v>839</v>
      </c>
      <c r="F277" s="669">
        <f t="shared" si="91"/>
        <v>4700000</v>
      </c>
      <c r="G277" s="669"/>
      <c r="H277" s="669"/>
      <c r="I277" s="669"/>
      <c r="J277" s="690">
        <v>4700000</v>
      </c>
      <c r="K277" s="669">
        <f t="shared" si="92"/>
        <v>0</v>
      </c>
      <c r="L277" s="688"/>
      <c r="M277" s="678"/>
      <c r="N277" s="678"/>
      <c r="O277" s="669"/>
      <c r="P277" s="678"/>
      <c r="Q277" s="678"/>
      <c r="R277" s="669">
        <f t="shared" si="93"/>
        <v>4700000</v>
      </c>
      <c r="S277" s="706">
        <f t="shared" si="89"/>
        <v>4700000</v>
      </c>
      <c r="T277" s="717">
        <f>P277-Q277</f>
        <v>0</v>
      </c>
      <c r="U277" s="718">
        <f>O277-P277</f>
        <v>0</v>
      </c>
    </row>
    <row r="278" spans="1:21" ht="94.5">
      <c r="A278" s="56">
        <v>160904</v>
      </c>
      <c r="B278" s="62" t="s">
        <v>603</v>
      </c>
      <c r="C278" s="62" t="s">
        <v>604</v>
      </c>
      <c r="D278" s="62" t="s">
        <v>602</v>
      </c>
      <c r="E278" s="58" t="s">
        <v>693</v>
      </c>
      <c r="F278" s="669">
        <f t="shared" si="91"/>
        <v>37385200</v>
      </c>
      <c r="G278" s="669">
        <v>37385200</v>
      </c>
      <c r="H278" s="669">
        <v>30383300</v>
      </c>
      <c r="I278" s="669">
        <v>194000</v>
      </c>
      <c r="J278" s="669"/>
      <c r="K278" s="669">
        <f t="shared" si="92"/>
        <v>21429100</v>
      </c>
      <c r="L278" s="688">
        <v>20299100</v>
      </c>
      <c r="M278" s="678">
        <v>9052100</v>
      </c>
      <c r="N278" s="678">
        <v>1922700</v>
      </c>
      <c r="O278" s="669">
        <v>1130000</v>
      </c>
      <c r="P278" s="678"/>
      <c r="Q278" s="678"/>
      <c r="R278" s="669">
        <f t="shared" si="93"/>
        <v>58814300</v>
      </c>
      <c r="S278" s="706">
        <f t="shared" si="89"/>
        <v>58814300</v>
      </c>
      <c r="T278" s="709">
        <f>P278-Q278</f>
        <v>0</v>
      </c>
      <c r="U278" s="710">
        <f>O278-P278</f>
        <v>1130000</v>
      </c>
    </row>
    <row r="279" spans="1:21" s="36" customFormat="1" ht="15.75" hidden="1">
      <c r="A279" s="56">
        <v>150101</v>
      </c>
      <c r="B279" s="56"/>
      <c r="C279" s="56"/>
      <c r="D279" s="56"/>
      <c r="E279" s="58" t="s">
        <v>37</v>
      </c>
      <c r="F279" s="78">
        <f t="shared" si="91"/>
        <v>0</v>
      </c>
      <c r="G279" s="78"/>
      <c r="H279" s="78"/>
      <c r="I279" s="78"/>
      <c r="J279" s="78"/>
      <c r="K279" s="78">
        <f t="shared" si="92"/>
        <v>0</v>
      </c>
      <c r="L279" s="167"/>
      <c r="M279" s="80"/>
      <c r="N279" s="80"/>
      <c r="O279" s="80"/>
      <c r="P279" s="80"/>
      <c r="Q279" s="80"/>
      <c r="R279" s="78">
        <f t="shared" si="93"/>
        <v>0</v>
      </c>
      <c r="S279" s="553">
        <f t="shared" si="89"/>
        <v>0</v>
      </c>
      <c r="T279" s="112">
        <f t="shared" si="86"/>
        <v>0</v>
      </c>
    </row>
    <row r="280" spans="1:21" s="36" customFormat="1" ht="15.75" hidden="1">
      <c r="A280" s="56">
        <v>250404</v>
      </c>
      <c r="B280" s="56"/>
      <c r="C280" s="56"/>
      <c r="D280" s="56"/>
      <c r="E280" s="58" t="s">
        <v>552</v>
      </c>
      <c r="F280" s="78">
        <f t="shared" si="91"/>
        <v>0</v>
      </c>
      <c r="G280" s="78"/>
      <c r="H280" s="78"/>
      <c r="I280" s="78"/>
      <c r="J280" s="78"/>
      <c r="K280" s="78">
        <f t="shared" si="92"/>
        <v>0</v>
      </c>
      <c r="L280" s="167"/>
      <c r="M280" s="80"/>
      <c r="N280" s="80"/>
      <c r="O280" s="80"/>
      <c r="P280" s="80"/>
      <c r="Q280" s="80"/>
      <c r="R280" s="78">
        <f t="shared" si="93"/>
        <v>0</v>
      </c>
      <c r="S280" s="553">
        <f t="shared" si="89"/>
        <v>0</v>
      </c>
      <c r="T280" s="112">
        <f t="shared" si="86"/>
        <v>0</v>
      </c>
    </row>
    <row r="281" spans="1:21" s="36" customFormat="1" ht="15.75" hidden="1">
      <c r="A281" s="56">
        <v>250380</v>
      </c>
      <c r="B281" s="56"/>
      <c r="C281" s="56"/>
      <c r="D281" s="56"/>
      <c r="E281" s="57" t="s">
        <v>526</v>
      </c>
      <c r="F281" s="78">
        <f t="shared" si="91"/>
        <v>0</v>
      </c>
      <c r="G281" s="78"/>
      <c r="H281" s="78"/>
      <c r="I281" s="78"/>
      <c r="J281" s="78"/>
      <c r="K281" s="78">
        <f t="shared" si="92"/>
        <v>0</v>
      </c>
      <c r="L281" s="166"/>
      <c r="M281" s="77"/>
      <c r="N281" s="77"/>
      <c r="O281" s="78"/>
      <c r="P281" s="78"/>
      <c r="Q281" s="78"/>
      <c r="R281" s="78">
        <f t="shared" si="93"/>
        <v>0</v>
      </c>
      <c r="S281" s="553">
        <f t="shared" si="89"/>
        <v>0</v>
      </c>
      <c r="T281" s="112">
        <f>P281-Q281</f>
        <v>0</v>
      </c>
      <c r="U281" s="221">
        <f>O281-P281</f>
        <v>0</v>
      </c>
    </row>
    <row r="282" spans="1:21" s="36" customFormat="1" ht="15.75" hidden="1">
      <c r="A282" s="56"/>
      <c r="B282" s="56"/>
      <c r="C282" s="56"/>
      <c r="D282" s="56"/>
      <c r="E282" s="58"/>
      <c r="F282" s="78">
        <f t="shared" si="91"/>
        <v>0</v>
      </c>
      <c r="G282" s="78"/>
      <c r="H282" s="78"/>
      <c r="I282" s="78"/>
      <c r="J282" s="78"/>
      <c r="K282" s="78">
        <f t="shared" si="92"/>
        <v>0</v>
      </c>
      <c r="L282" s="167"/>
      <c r="M282" s="80"/>
      <c r="N282" s="80"/>
      <c r="O282" s="80"/>
      <c r="P282" s="80"/>
      <c r="Q282" s="80"/>
      <c r="R282" s="78">
        <f t="shared" si="93"/>
        <v>0</v>
      </c>
      <c r="S282" s="553">
        <f t="shared" si="89"/>
        <v>0</v>
      </c>
      <c r="T282" s="112">
        <f t="shared" si="86"/>
        <v>0</v>
      </c>
    </row>
    <row r="283" spans="1:21" s="36" customFormat="1" ht="78.75" hidden="1">
      <c r="A283" s="56">
        <v>250914</v>
      </c>
      <c r="B283" s="56"/>
      <c r="C283" s="56"/>
      <c r="D283" s="56"/>
      <c r="E283" s="58" t="s">
        <v>980</v>
      </c>
      <c r="F283" s="78">
        <f t="shared" si="91"/>
        <v>0</v>
      </c>
      <c r="G283" s="78"/>
      <c r="H283" s="78"/>
      <c r="I283" s="78"/>
      <c r="J283" s="78"/>
      <c r="K283" s="78"/>
      <c r="L283" s="167"/>
      <c r="M283" s="80"/>
      <c r="N283" s="80"/>
      <c r="O283" s="80"/>
      <c r="P283" s="80"/>
      <c r="Q283" s="80"/>
      <c r="R283" s="78">
        <f t="shared" si="93"/>
        <v>0</v>
      </c>
      <c r="S283" s="553">
        <f t="shared" si="89"/>
        <v>0</v>
      </c>
      <c r="T283" s="112">
        <f>P283-Q283</f>
        <v>0</v>
      </c>
      <c r="U283" s="221">
        <f>O283-P283</f>
        <v>0</v>
      </c>
    </row>
    <row r="284" spans="1:21" s="565" customFormat="1" ht="63">
      <c r="A284" s="559" t="s">
        <v>418</v>
      </c>
      <c r="B284" s="559" t="s">
        <v>605</v>
      </c>
      <c r="C284" s="559"/>
      <c r="D284" s="559"/>
      <c r="E284" s="557" t="s">
        <v>880</v>
      </c>
      <c r="F284" s="646">
        <f t="shared" ref="F284:R284" si="95">F285+F286+F288+F289</f>
        <v>0</v>
      </c>
      <c r="G284" s="646">
        <f t="shared" si="95"/>
        <v>0</v>
      </c>
      <c r="H284" s="646">
        <f t="shared" si="95"/>
        <v>0</v>
      </c>
      <c r="I284" s="646">
        <f t="shared" si="95"/>
        <v>0</v>
      </c>
      <c r="J284" s="646">
        <f t="shared" si="95"/>
        <v>0</v>
      </c>
      <c r="K284" s="646">
        <f t="shared" si="95"/>
        <v>6875000</v>
      </c>
      <c r="L284" s="689">
        <f t="shared" si="95"/>
        <v>0</v>
      </c>
      <c r="M284" s="646">
        <f t="shared" si="95"/>
        <v>0</v>
      </c>
      <c r="N284" s="646">
        <f t="shared" si="95"/>
        <v>0</v>
      </c>
      <c r="O284" s="646">
        <f t="shared" si="95"/>
        <v>6875000</v>
      </c>
      <c r="P284" s="646">
        <f t="shared" si="95"/>
        <v>0</v>
      </c>
      <c r="Q284" s="646">
        <f t="shared" si="95"/>
        <v>0</v>
      </c>
      <c r="R284" s="646">
        <f t="shared" si="95"/>
        <v>6875000</v>
      </c>
      <c r="S284" s="706">
        <f t="shared" si="89"/>
        <v>6875000</v>
      </c>
      <c r="T284" s="707">
        <f>P284-Q284</f>
        <v>0</v>
      </c>
      <c r="U284" s="708">
        <f>O284-P284</f>
        <v>6875000</v>
      </c>
    </row>
    <row r="285" spans="1:21" s="36" customFormat="1" ht="47.25" hidden="1">
      <c r="A285" s="56">
        <v>240601</v>
      </c>
      <c r="B285" s="56"/>
      <c r="C285" s="56"/>
      <c r="D285" s="56"/>
      <c r="E285" s="58" t="s">
        <v>18</v>
      </c>
      <c r="F285" s="78">
        <f>+G285+J285</f>
        <v>0</v>
      </c>
      <c r="G285" s="78"/>
      <c r="H285" s="78"/>
      <c r="I285" s="78"/>
      <c r="J285" s="78"/>
      <c r="K285" s="78">
        <f>+L285+O285</f>
        <v>0</v>
      </c>
      <c r="L285" s="167"/>
      <c r="M285" s="80"/>
      <c r="N285" s="80"/>
      <c r="O285" s="80"/>
      <c r="P285" s="80"/>
      <c r="Q285" s="80"/>
      <c r="R285" s="78">
        <f>+K285+F285</f>
        <v>0</v>
      </c>
      <c r="S285" s="553">
        <f t="shared" si="89"/>
        <v>0</v>
      </c>
      <c r="T285" s="112">
        <f t="shared" si="86"/>
        <v>0</v>
      </c>
    </row>
    <row r="286" spans="1:21" s="36" customFormat="1" ht="15.75" hidden="1">
      <c r="A286" s="56">
        <v>240602</v>
      </c>
      <c r="B286" s="56"/>
      <c r="C286" s="56"/>
      <c r="D286" s="56"/>
      <c r="E286" s="58" t="s">
        <v>19</v>
      </c>
      <c r="F286" s="78">
        <f>+G286+J286</f>
        <v>0</v>
      </c>
      <c r="G286" s="78"/>
      <c r="H286" s="78"/>
      <c r="I286" s="78"/>
      <c r="J286" s="78"/>
      <c r="K286" s="78">
        <f>+L286+O286</f>
        <v>0</v>
      </c>
      <c r="L286" s="167"/>
      <c r="M286" s="80"/>
      <c r="N286" s="80"/>
      <c r="O286" s="80"/>
      <c r="P286" s="80"/>
      <c r="Q286" s="80"/>
      <c r="R286" s="78">
        <f>+K286+F286</f>
        <v>0</v>
      </c>
      <c r="S286" s="553">
        <f t="shared" si="89"/>
        <v>0</v>
      </c>
      <c r="T286" s="112">
        <f t="shared" si="86"/>
        <v>0</v>
      </c>
    </row>
    <row r="287" spans="1:21" s="563" customFormat="1" ht="63">
      <c r="A287" s="561"/>
      <c r="B287" s="559" t="s">
        <v>606</v>
      </c>
      <c r="C287" s="562"/>
      <c r="D287" s="562"/>
      <c r="E287" s="557" t="s">
        <v>880</v>
      </c>
      <c r="F287" s="646">
        <f>F284</f>
        <v>0</v>
      </c>
      <c r="G287" s="646">
        <f t="shared" ref="G287:R287" si="96">G284</f>
        <v>0</v>
      </c>
      <c r="H287" s="646">
        <f t="shared" si="96"/>
        <v>0</v>
      </c>
      <c r="I287" s="646">
        <f t="shared" si="96"/>
        <v>0</v>
      </c>
      <c r="J287" s="646">
        <f t="shared" si="96"/>
        <v>0</v>
      </c>
      <c r="K287" s="646">
        <f t="shared" si="96"/>
        <v>6875000</v>
      </c>
      <c r="L287" s="646">
        <f t="shared" si="96"/>
        <v>0</v>
      </c>
      <c r="M287" s="646">
        <f t="shared" si="96"/>
        <v>0</v>
      </c>
      <c r="N287" s="646">
        <f t="shared" si="96"/>
        <v>0</v>
      </c>
      <c r="O287" s="646">
        <f t="shared" si="96"/>
        <v>6875000</v>
      </c>
      <c r="P287" s="646">
        <f t="shared" si="96"/>
        <v>0</v>
      </c>
      <c r="Q287" s="646">
        <f t="shared" si="96"/>
        <v>0</v>
      </c>
      <c r="R287" s="646">
        <f t="shared" si="96"/>
        <v>6875000</v>
      </c>
      <c r="S287" s="706">
        <f t="shared" si="89"/>
        <v>6875000</v>
      </c>
      <c r="T287" s="715"/>
      <c r="U287" s="719"/>
    </row>
    <row r="288" spans="1:21" ht="47.25">
      <c r="A288" s="56">
        <v>240603</v>
      </c>
      <c r="B288" s="62" t="s">
        <v>607</v>
      </c>
      <c r="C288" s="62" t="s">
        <v>608</v>
      </c>
      <c r="D288" s="62" t="s">
        <v>609</v>
      </c>
      <c r="E288" s="58" t="s">
        <v>869</v>
      </c>
      <c r="F288" s="669">
        <f>G288+J288</f>
        <v>0</v>
      </c>
      <c r="G288" s="669"/>
      <c r="H288" s="669"/>
      <c r="I288" s="669"/>
      <c r="J288" s="669"/>
      <c r="K288" s="669">
        <f>+L288+O288</f>
        <v>6875000</v>
      </c>
      <c r="L288" s="688"/>
      <c r="M288" s="678"/>
      <c r="N288" s="678"/>
      <c r="O288" s="669">
        <v>6875000</v>
      </c>
      <c r="P288" s="678"/>
      <c r="Q288" s="678"/>
      <c r="R288" s="669">
        <f>+K288+F288</f>
        <v>6875000</v>
      </c>
      <c r="S288" s="706">
        <f t="shared" si="89"/>
        <v>6875000</v>
      </c>
      <c r="T288" s="709">
        <f>P288-Q288</f>
        <v>0</v>
      </c>
      <c r="U288" s="710">
        <f>O288-P288</f>
        <v>6875000</v>
      </c>
    </row>
    <row r="289" spans="1:21" ht="47.25" hidden="1">
      <c r="A289" s="56">
        <v>240604</v>
      </c>
      <c r="B289" s="62" t="s">
        <v>610</v>
      </c>
      <c r="C289" s="62" t="s">
        <v>611</v>
      </c>
      <c r="D289" s="62" t="s">
        <v>612</v>
      </c>
      <c r="E289" s="58" t="s">
        <v>571</v>
      </c>
      <c r="F289" s="78">
        <f>G289+J289</f>
        <v>0</v>
      </c>
      <c r="G289" s="78"/>
      <c r="H289" s="78"/>
      <c r="I289" s="78"/>
      <c r="J289" s="78"/>
      <c r="K289" s="78">
        <f>+L289+O289</f>
        <v>0</v>
      </c>
      <c r="L289" s="167"/>
      <c r="M289" s="80"/>
      <c r="N289" s="80"/>
      <c r="O289" s="78"/>
      <c r="P289" s="80"/>
      <c r="Q289" s="80"/>
      <c r="R289" s="78">
        <f>+K289+F289</f>
        <v>0</v>
      </c>
      <c r="S289" s="553">
        <f t="shared" si="89"/>
        <v>0</v>
      </c>
      <c r="T289" s="367">
        <f>P289-Q289</f>
        <v>0</v>
      </c>
      <c r="U289" s="368">
        <f>O289-P289</f>
        <v>0</v>
      </c>
    </row>
    <row r="290" spans="1:21" s="558" customFormat="1" ht="63">
      <c r="A290" s="559" t="s">
        <v>862</v>
      </c>
      <c r="B290" s="559" t="s">
        <v>613</v>
      </c>
      <c r="C290" s="559"/>
      <c r="D290" s="559"/>
      <c r="E290" s="557" t="s">
        <v>879</v>
      </c>
      <c r="F290" s="646">
        <f>F294</f>
        <v>319400</v>
      </c>
      <c r="G290" s="646">
        <f t="shared" ref="G290:R290" si="97">G294</f>
        <v>319400</v>
      </c>
      <c r="H290" s="646">
        <f t="shared" si="97"/>
        <v>0</v>
      </c>
      <c r="I290" s="646">
        <f t="shared" si="97"/>
        <v>166200</v>
      </c>
      <c r="J290" s="646">
        <f t="shared" si="97"/>
        <v>0</v>
      </c>
      <c r="K290" s="646">
        <f t="shared" si="97"/>
        <v>15000</v>
      </c>
      <c r="L290" s="689">
        <f t="shared" si="97"/>
        <v>0</v>
      </c>
      <c r="M290" s="646">
        <f t="shared" si="97"/>
        <v>0</v>
      </c>
      <c r="N290" s="646">
        <f t="shared" si="97"/>
        <v>0</v>
      </c>
      <c r="O290" s="646">
        <f t="shared" si="97"/>
        <v>15000</v>
      </c>
      <c r="P290" s="646">
        <f t="shared" si="97"/>
        <v>15000</v>
      </c>
      <c r="Q290" s="646">
        <f t="shared" si="97"/>
        <v>15000</v>
      </c>
      <c r="R290" s="646">
        <f t="shared" si="97"/>
        <v>334400</v>
      </c>
      <c r="S290" s="706">
        <f t="shared" si="89"/>
        <v>334400</v>
      </c>
      <c r="T290" s="707">
        <f>P290-Q290</f>
        <v>0</v>
      </c>
      <c r="U290" s="708">
        <f>O290-P290</f>
        <v>0</v>
      </c>
    </row>
    <row r="291" spans="1:21" s="32" customFormat="1" ht="47.25" hidden="1">
      <c r="A291" s="56" t="s">
        <v>672</v>
      </c>
      <c r="B291" s="56"/>
      <c r="C291" s="56"/>
      <c r="D291" s="56"/>
      <c r="E291" s="57" t="s">
        <v>969</v>
      </c>
      <c r="F291" s="78">
        <f>+G291+J291</f>
        <v>0</v>
      </c>
      <c r="G291" s="78"/>
      <c r="H291" s="77"/>
      <c r="I291" s="77"/>
      <c r="J291" s="77"/>
      <c r="K291" s="77"/>
      <c r="L291" s="166"/>
      <c r="M291" s="77"/>
      <c r="N291" s="77"/>
      <c r="O291" s="77"/>
      <c r="P291" s="77"/>
      <c r="Q291" s="77"/>
      <c r="R291" s="78">
        <f>+K291+F291</f>
        <v>0</v>
      </c>
      <c r="S291" s="553">
        <f t="shared" si="89"/>
        <v>0</v>
      </c>
      <c r="T291" s="112">
        <f t="shared" si="86"/>
        <v>0</v>
      </c>
    </row>
    <row r="292" spans="1:21" s="32" customFormat="1" ht="15.75" hidden="1">
      <c r="A292" s="56" t="s">
        <v>448</v>
      </c>
      <c r="B292" s="56"/>
      <c r="C292" s="56"/>
      <c r="D292" s="56"/>
      <c r="E292" s="57" t="s">
        <v>525</v>
      </c>
      <c r="F292" s="78">
        <f>+G292+J292</f>
        <v>0</v>
      </c>
      <c r="G292" s="78"/>
      <c r="H292" s="78"/>
      <c r="I292" s="78"/>
      <c r="J292" s="78"/>
      <c r="K292" s="77"/>
      <c r="L292" s="167"/>
      <c r="M292" s="80"/>
      <c r="N292" s="80"/>
      <c r="O292" s="80"/>
      <c r="P292" s="80"/>
      <c r="Q292" s="80"/>
      <c r="R292" s="78">
        <f>+K292+F292</f>
        <v>0</v>
      </c>
      <c r="S292" s="553">
        <f t="shared" si="89"/>
        <v>0</v>
      </c>
      <c r="T292" s="112">
        <f t="shared" si="86"/>
        <v>0</v>
      </c>
    </row>
    <row r="293" spans="1:21" s="564" customFormat="1" ht="63">
      <c r="A293" s="560"/>
      <c r="B293" s="559" t="s">
        <v>614</v>
      </c>
      <c r="C293" s="559"/>
      <c r="D293" s="559"/>
      <c r="E293" s="557" t="s">
        <v>879</v>
      </c>
      <c r="F293" s="646">
        <f>F294</f>
        <v>319400</v>
      </c>
      <c r="G293" s="646">
        <f t="shared" ref="G293:R293" si="98">G294</f>
        <v>319400</v>
      </c>
      <c r="H293" s="646">
        <f t="shared" si="98"/>
        <v>0</v>
      </c>
      <c r="I293" s="646">
        <f t="shared" si="98"/>
        <v>166200</v>
      </c>
      <c r="J293" s="646">
        <f t="shared" si="98"/>
        <v>0</v>
      </c>
      <c r="K293" s="646">
        <f t="shared" si="98"/>
        <v>15000</v>
      </c>
      <c r="L293" s="646">
        <f t="shared" si="98"/>
        <v>0</v>
      </c>
      <c r="M293" s="646">
        <f t="shared" si="98"/>
        <v>0</v>
      </c>
      <c r="N293" s="646">
        <f t="shared" si="98"/>
        <v>0</v>
      </c>
      <c r="O293" s="646">
        <f t="shared" si="98"/>
        <v>15000</v>
      </c>
      <c r="P293" s="646">
        <f t="shared" si="98"/>
        <v>15000</v>
      </c>
      <c r="Q293" s="646">
        <f t="shared" si="98"/>
        <v>15000</v>
      </c>
      <c r="R293" s="646">
        <f t="shared" si="98"/>
        <v>334400</v>
      </c>
      <c r="S293" s="706">
        <f t="shared" si="89"/>
        <v>334400</v>
      </c>
      <c r="T293" s="715"/>
      <c r="U293" s="716"/>
    </row>
    <row r="294" spans="1:21" ht="63">
      <c r="A294" s="56">
        <v>210105</v>
      </c>
      <c r="B294" s="62" t="s">
        <v>615</v>
      </c>
      <c r="C294" s="62" t="s">
        <v>616</v>
      </c>
      <c r="D294" s="62" t="s">
        <v>586</v>
      </c>
      <c r="E294" s="58" t="s">
        <v>789</v>
      </c>
      <c r="F294" s="669">
        <f>G294+J294</f>
        <v>319400</v>
      </c>
      <c r="G294" s="669">
        <v>319400</v>
      </c>
      <c r="H294" s="669"/>
      <c r="I294" s="669">
        <v>166200</v>
      </c>
      <c r="J294" s="669"/>
      <c r="K294" s="669">
        <f>+L294+O294</f>
        <v>15000</v>
      </c>
      <c r="L294" s="688"/>
      <c r="M294" s="678"/>
      <c r="N294" s="678"/>
      <c r="O294" s="678">
        <v>15000</v>
      </c>
      <c r="P294" s="678">
        <v>15000</v>
      </c>
      <c r="Q294" s="678">
        <v>15000</v>
      </c>
      <c r="R294" s="669">
        <f>+K294+F294</f>
        <v>334400</v>
      </c>
      <c r="S294" s="706">
        <f t="shared" si="89"/>
        <v>334400</v>
      </c>
      <c r="T294" s="709">
        <f>P294-Q294</f>
        <v>0</v>
      </c>
      <c r="U294" s="710">
        <f>O294-P294</f>
        <v>0</v>
      </c>
    </row>
    <row r="295" spans="1:21" s="36" customFormat="1" ht="31.5" hidden="1">
      <c r="A295" s="56">
        <v>210110</v>
      </c>
      <c r="B295" s="56"/>
      <c r="C295" s="56"/>
      <c r="D295" s="56"/>
      <c r="E295" s="58" t="s">
        <v>759</v>
      </c>
      <c r="F295" s="78">
        <f>+G295+J295</f>
        <v>0</v>
      </c>
      <c r="G295" s="78"/>
      <c r="H295" s="78"/>
      <c r="I295" s="78"/>
      <c r="J295" s="78"/>
      <c r="K295" s="78">
        <f>+L295+O295</f>
        <v>0</v>
      </c>
      <c r="L295" s="167"/>
      <c r="M295" s="80"/>
      <c r="N295" s="80"/>
      <c r="O295" s="80"/>
      <c r="P295" s="80"/>
      <c r="Q295" s="80"/>
      <c r="R295" s="78">
        <f>+K295+F295</f>
        <v>0</v>
      </c>
      <c r="S295" s="553">
        <f t="shared" si="89"/>
        <v>0</v>
      </c>
      <c r="T295" s="112">
        <f t="shared" si="86"/>
        <v>0</v>
      </c>
    </row>
    <row r="296" spans="1:21" s="554" customFormat="1" ht="78.75">
      <c r="A296" s="560">
        <v>73</v>
      </c>
      <c r="B296" s="559" t="s">
        <v>617</v>
      </c>
      <c r="C296" s="559"/>
      <c r="D296" s="559"/>
      <c r="E296" s="557" t="s">
        <v>23</v>
      </c>
      <c r="F296" s="646">
        <f>F300+F302+F303+F304</f>
        <v>1990000</v>
      </c>
      <c r="G296" s="646">
        <f>G300+G302+G303+G304</f>
        <v>1990000</v>
      </c>
      <c r="H296" s="646">
        <f t="shared" ref="H296:R296" si="99">H300+H302+H303+H304</f>
        <v>0</v>
      </c>
      <c r="I296" s="646">
        <f t="shared" si="99"/>
        <v>0</v>
      </c>
      <c r="J296" s="646">
        <f t="shared" si="99"/>
        <v>0</v>
      </c>
      <c r="K296" s="646">
        <f t="shared" si="99"/>
        <v>50000</v>
      </c>
      <c r="L296" s="646">
        <f t="shared" si="99"/>
        <v>0</v>
      </c>
      <c r="M296" s="646">
        <f t="shared" si="99"/>
        <v>0</v>
      </c>
      <c r="N296" s="646">
        <f t="shared" si="99"/>
        <v>0</v>
      </c>
      <c r="O296" s="646">
        <f t="shared" si="99"/>
        <v>50000</v>
      </c>
      <c r="P296" s="646">
        <f t="shared" si="99"/>
        <v>50000</v>
      </c>
      <c r="Q296" s="646">
        <f t="shared" si="99"/>
        <v>50000</v>
      </c>
      <c r="R296" s="646">
        <f t="shared" si="99"/>
        <v>2040000</v>
      </c>
      <c r="S296" s="706">
        <f t="shared" si="89"/>
        <v>2040000</v>
      </c>
      <c r="T296" s="707">
        <f>P296-Q296</f>
        <v>0</v>
      </c>
      <c r="U296" s="708">
        <f>O296-P296</f>
        <v>0</v>
      </c>
    </row>
    <row r="297" spans="1:21" s="33" customFormat="1" ht="15.75" hidden="1">
      <c r="A297" s="56">
        <v>150101</v>
      </c>
      <c r="B297" s="56"/>
      <c r="C297" s="56"/>
      <c r="D297" s="56"/>
      <c r="E297" s="58" t="s">
        <v>37</v>
      </c>
      <c r="F297" s="78">
        <f>+G297+J297</f>
        <v>0</v>
      </c>
      <c r="G297" s="78"/>
      <c r="H297" s="78"/>
      <c r="I297" s="78"/>
      <c r="J297" s="78"/>
      <c r="K297" s="78">
        <f t="shared" ref="K297:K304" si="100">+L297+O297</f>
        <v>0</v>
      </c>
      <c r="L297" s="167"/>
      <c r="M297" s="80"/>
      <c r="N297" s="80"/>
      <c r="O297" s="80"/>
      <c r="P297" s="80"/>
      <c r="Q297" s="80"/>
      <c r="R297" s="78">
        <f t="shared" ref="R297:R304" si="101">+K297+F297</f>
        <v>0</v>
      </c>
      <c r="S297" s="553">
        <f t="shared" si="89"/>
        <v>0</v>
      </c>
      <c r="T297" s="112">
        <f t="shared" si="86"/>
        <v>0</v>
      </c>
    </row>
    <row r="298" spans="1:21" s="33" customFormat="1" ht="78.75" hidden="1">
      <c r="A298" s="56">
        <v>150111</v>
      </c>
      <c r="B298" s="56"/>
      <c r="C298" s="56"/>
      <c r="D298" s="56"/>
      <c r="E298" s="58" t="s">
        <v>70</v>
      </c>
      <c r="F298" s="78">
        <f>+G298+J298</f>
        <v>0</v>
      </c>
      <c r="G298" s="78"/>
      <c r="H298" s="78"/>
      <c r="I298" s="78"/>
      <c r="J298" s="78"/>
      <c r="K298" s="78">
        <f t="shared" si="100"/>
        <v>0</v>
      </c>
      <c r="L298" s="167"/>
      <c r="M298" s="80"/>
      <c r="N298" s="80"/>
      <c r="O298" s="80"/>
      <c r="P298" s="80"/>
      <c r="Q298" s="80"/>
      <c r="R298" s="78">
        <f t="shared" si="101"/>
        <v>0</v>
      </c>
      <c r="S298" s="553">
        <f t="shared" si="89"/>
        <v>0</v>
      </c>
      <c r="T298" s="112">
        <f t="shared" si="86"/>
        <v>0</v>
      </c>
    </row>
    <row r="299" spans="1:21" s="588" customFormat="1" ht="78.75">
      <c r="A299" s="560"/>
      <c r="B299" s="559" t="s">
        <v>618</v>
      </c>
      <c r="C299" s="559"/>
      <c r="D299" s="559"/>
      <c r="E299" s="557" t="s">
        <v>23</v>
      </c>
      <c r="F299" s="646">
        <f>F300+F302+F304</f>
        <v>1990000</v>
      </c>
      <c r="G299" s="646">
        <f t="shared" ref="G299:R299" si="102">G300+G302+G304</f>
        <v>1990000</v>
      </c>
      <c r="H299" s="646">
        <f t="shared" si="102"/>
        <v>0</v>
      </c>
      <c r="I299" s="646">
        <f t="shared" si="102"/>
        <v>0</v>
      </c>
      <c r="J299" s="646">
        <f t="shared" si="102"/>
        <v>0</v>
      </c>
      <c r="K299" s="646">
        <f t="shared" si="102"/>
        <v>50000</v>
      </c>
      <c r="L299" s="646">
        <f t="shared" si="102"/>
        <v>0</v>
      </c>
      <c r="M299" s="646">
        <f t="shared" si="102"/>
        <v>0</v>
      </c>
      <c r="N299" s="646">
        <f t="shared" si="102"/>
        <v>0</v>
      </c>
      <c r="O299" s="646">
        <f t="shared" si="102"/>
        <v>50000</v>
      </c>
      <c r="P299" s="646">
        <f t="shared" si="102"/>
        <v>50000</v>
      </c>
      <c r="Q299" s="646">
        <f t="shared" si="102"/>
        <v>50000</v>
      </c>
      <c r="R299" s="646">
        <f t="shared" si="102"/>
        <v>2040000</v>
      </c>
      <c r="S299" s="706">
        <f t="shared" si="89"/>
        <v>2040000</v>
      </c>
      <c r="T299" s="715"/>
      <c r="U299" s="720"/>
    </row>
    <row r="300" spans="1:21" s="369" customFormat="1" ht="31.5">
      <c r="A300" s="56">
        <v>180404</v>
      </c>
      <c r="B300" s="62" t="s">
        <v>619</v>
      </c>
      <c r="C300" s="62" t="s">
        <v>620</v>
      </c>
      <c r="D300" s="62" t="s">
        <v>621</v>
      </c>
      <c r="E300" s="58" t="s">
        <v>784</v>
      </c>
      <c r="F300" s="669">
        <f>G300+J300</f>
        <v>500000</v>
      </c>
      <c r="G300" s="669">
        <v>500000</v>
      </c>
      <c r="H300" s="669"/>
      <c r="I300" s="669"/>
      <c r="J300" s="669"/>
      <c r="K300" s="669">
        <f t="shared" si="100"/>
        <v>0</v>
      </c>
      <c r="L300" s="688"/>
      <c r="M300" s="678"/>
      <c r="N300" s="678"/>
      <c r="O300" s="669"/>
      <c r="P300" s="678"/>
      <c r="Q300" s="678"/>
      <c r="R300" s="669">
        <f t="shared" si="101"/>
        <v>500000</v>
      </c>
      <c r="S300" s="706">
        <f t="shared" si="89"/>
        <v>500000</v>
      </c>
      <c r="T300" s="709">
        <f>P300-Q300</f>
        <v>0</v>
      </c>
      <c r="U300" s="710">
        <f>O300-P300</f>
        <v>0</v>
      </c>
    </row>
    <row r="301" spans="1:21" s="33" customFormat="1" ht="94.5" hidden="1">
      <c r="A301" s="56">
        <v>180409</v>
      </c>
      <c r="B301" s="56"/>
      <c r="C301" s="56"/>
      <c r="D301" s="56"/>
      <c r="E301" s="58" t="s">
        <v>696</v>
      </c>
      <c r="F301" s="78">
        <f>G301+J301</f>
        <v>0</v>
      </c>
      <c r="G301" s="78"/>
      <c r="H301" s="78"/>
      <c r="I301" s="78"/>
      <c r="J301" s="78"/>
      <c r="K301" s="78">
        <f t="shared" si="100"/>
        <v>0</v>
      </c>
      <c r="L301" s="167"/>
      <c r="M301" s="80"/>
      <c r="N301" s="80"/>
      <c r="O301" s="78"/>
      <c r="P301" s="80"/>
      <c r="Q301" s="80"/>
      <c r="R301" s="78">
        <f t="shared" si="101"/>
        <v>0</v>
      </c>
      <c r="S301" s="553">
        <f t="shared" si="89"/>
        <v>0</v>
      </c>
      <c r="T301" s="112">
        <f t="shared" si="86"/>
        <v>0</v>
      </c>
    </row>
    <row r="302" spans="1:21" s="369" customFormat="1" ht="31.5">
      <c r="A302" s="56">
        <v>180410</v>
      </c>
      <c r="B302" s="62" t="s">
        <v>622</v>
      </c>
      <c r="C302" s="62" t="s">
        <v>623</v>
      </c>
      <c r="D302" s="62" t="s">
        <v>621</v>
      </c>
      <c r="E302" s="58" t="s">
        <v>901</v>
      </c>
      <c r="F302" s="669">
        <f>G302+J302</f>
        <v>400000</v>
      </c>
      <c r="G302" s="669">
        <v>400000</v>
      </c>
      <c r="H302" s="669"/>
      <c r="I302" s="669"/>
      <c r="J302" s="669"/>
      <c r="K302" s="669">
        <f t="shared" si="100"/>
        <v>50000</v>
      </c>
      <c r="L302" s="688"/>
      <c r="M302" s="678"/>
      <c r="N302" s="678"/>
      <c r="O302" s="669">
        <v>50000</v>
      </c>
      <c r="P302" s="669">
        <v>50000</v>
      </c>
      <c r="Q302" s="669">
        <v>50000</v>
      </c>
      <c r="R302" s="669">
        <f t="shared" si="101"/>
        <v>450000</v>
      </c>
      <c r="S302" s="706">
        <f t="shared" si="89"/>
        <v>450000</v>
      </c>
      <c r="T302" s="709">
        <f>P302-Q302</f>
        <v>0</v>
      </c>
      <c r="U302" s="710">
        <f>O302-P302</f>
        <v>0</v>
      </c>
    </row>
    <row r="303" spans="1:21" s="33" customFormat="1" ht="15.75" hidden="1">
      <c r="A303" s="56">
        <v>250380</v>
      </c>
      <c r="B303" s="56"/>
      <c r="C303" s="56"/>
      <c r="D303" s="56"/>
      <c r="E303" s="57" t="s">
        <v>526</v>
      </c>
      <c r="F303" s="78">
        <f>G303+J303</f>
        <v>0</v>
      </c>
      <c r="G303" s="78"/>
      <c r="H303" s="78"/>
      <c r="I303" s="78"/>
      <c r="J303" s="78"/>
      <c r="K303" s="78">
        <f t="shared" si="100"/>
        <v>0</v>
      </c>
      <c r="L303" s="167"/>
      <c r="M303" s="80"/>
      <c r="N303" s="80"/>
      <c r="O303" s="78"/>
      <c r="P303" s="80"/>
      <c r="Q303" s="80"/>
      <c r="R303" s="78">
        <f t="shared" si="101"/>
        <v>0</v>
      </c>
      <c r="S303" s="553">
        <f t="shared" si="89"/>
        <v>0</v>
      </c>
      <c r="T303" s="112">
        <f t="shared" si="86"/>
        <v>0</v>
      </c>
    </row>
    <row r="304" spans="1:21" s="369" customFormat="1" ht="15.75">
      <c r="A304" s="56">
        <v>250404</v>
      </c>
      <c r="B304" s="62" t="s">
        <v>624</v>
      </c>
      <c r="C304" s="62" t="s">
        <v>97</v>
      </c>
      <c r="D304" s="62" t="s">
        <v>98</v>
      </c>
      <c r="E304" s="57" t="s">
        <v>552</v>
      </c>
      <c r="F304" s="669">
        <f>G304+J304</f>
        <v>1090000</v>
      </c>
      <c r="G304" s="669">
        <v>1090000</v>
      </c>
      <c r="H304" s="669"/>
      <c r="I304" s="669"/>
      <c r="J304" s="669"/>
      <c r="K304" s="669">
        <f t="shared" si="100"/>
        <v>0</v>
      </c>
      <c r="L304" s="688"/>
      <c r="M304" s="678"/>
      <c r="N304" s="678"/>
      <c r="O304" s="669"/>
      <c r="P304" s="678"/>
      <c r="Q304" s="678"/>
      <c r="R304" s="669">
        <f t="shared" si="101"/>
        <v>1090000</v>
      </c>
      <c r="S304" s="706">
        <f t="shared" si="89"/>
        <v>1090000</v>
      </c>
      <c r="T304" s="709">
        <f>P304-Q304</f>
        <v>0</v>
      </c>
      <c r="U304" s="710">
        <f>O304-P304</f>
        <v>0</v>
      </c>
    </row>
    <row r="305" spans="1:21" s="554" customFormat="1" ht="47.25">
      <c r="A305" s="560">
        <v>75</v>
      </c>
      <c r="B305" s="559" t="s">
        <v>625</v>
      </c>
      <c r="C305" s="559"/>
      <c r="D305" s="559"/>
      <c r="E305" s="557" t="s">
        <v>790</v>
      </c>
      <c r="F305" s="646">
        <f>+F308+F309+F315+F318+F317+F319+F320+F321+F322+F327+F330+F334+F332+F341+F347+F350+F354+F342+F353+F352+F331+F333+F338+F311+F312+F336+F348+F349+F307+F313+F316+F340+F310+F335+F345+F344+F343+F314</f>
        <v>4226798942</v>
      </c>
      <c r="G305" s="646">
        <f t="shared" ref="G305:R305" si="103">+G308+G309+G315+G318+G317+G319+G320+G321+G322+G327+G330+G334+G332+G341+G347+G350+G354+G342+G353+G352+G331+G333+G338+G311+G312+G336+G348+G349+G307+G313+G316+G340+G310+G335+G345+G344+G343+G314</f>
        <v>4191203662</v>
      </c>
      <c r="H305" s="646">
        <f t="shared" si="103"/>
        <v>0</v>
      </c>
      <c r="I305" s="646">
        <f t="shared" si="103"/>
        <v>0</v>
      </c>
      <c r="J305" s="646">
        <f t="shared" si="103"/>
        <v>0</v>
      </c>
      <c r="K305" s="646">
        <f t="shared" si="103"/>
        <v>1350000</v>
      </c>
      <c r="L305" s="646">
        <f t="shared" si="103"/>
        <v>0</v>
      </c>
      <c r="M305" s="646">
        <f t="shared" si="103"/>
        <v>0</v>
      </c>
      <c r="N305" s="646">
        <f t="shared" si="103"/>
        <v>0</v>
      </c>
      <c r="O305" s="646">
        <f t="shared" si="103"/>
        <v>1350000</v>
      </c>
      <c r="P305" s="646">
        <f t="shared" si="103"/>
        <v>1350000</v>
      </c>
      <c r="Q305" s="646">
        <f t="shared" si="103"/>
        <v>1350000</v>
      </c>
      <c r="R305" s="646">
        <f t="shared" si="103"/>
        <v>4228148942</v>
      </c>
      <c r="S305" s="706">
        <f t="shared" si="89"/>
        <v>4228148942</v>
      </c>
      <c r="T305" s="707">
        <f>P305-Q305</f>
        <v>0</v>
      </c>
      <c r="U305" s="708">
        <f>O305-P305</f>
        <v>0</v>
      </c>
    </row>
    <row r="306" spans="1:21" s="554" customFormat="1" ht="47.25">
      <c r="A306" s="560"/>
      <c r="B306" s="559" t="s">
        <v>626</v>
      </c>
      <c r="C306" s="559"/>
      <c r="D306" s="559"/>
      <c r="E306" s="557" t="s">
        <v>790</v>
      </c>
      <c r="F306" s="646">
        <f>F307+F309+F310+F311+F312+F313+F314+F315+F316+F317+F318+F319+F321+F334+F340+F341+F342+F343+F344+F350</f>
        <v>4226798942</v>
      </c>
      <c r="G306" s="646">
        <f>G307+G309+G310+G311+G312+G313+G314+G315+G316+G317+G318+G319+G321+G334+G340+G341+G342+G343+G344+G350</f>
        <v>4191203662</v>
      </c>
      <c r="H306" s="646">
        <f t="shared" ref="H306:R306" si="104">H307+H309+H310+H311+H312+H313+H314+H315+H316+H317+H318+H319+H321+H334+H340+H341+H342+H343+H344+H350</f>
        <v>0</v>
      </c>
      <c r="I306" s="646">
        <f t="shared" si="104"/>
        <v>0</v>
      </c>
      <c r="J306" s="646">
        <f t="shared" si="104"/>
        <v>0</v>
      </c>
      <c r="K306" s="646">
        <f t="shared" si="104"/>
        <v>1350000</v>
      </c>
      <c r="L306" s="646">
        <f t="shared" si="104"/>
        <v>0</v>
      </c>
      <c r="M306" s="646">
        <f t="shared" si="104"/>
        <v>0</v>
      </c>
      <c r="N306" s="646">
        <f t="shared" si="104"/>
        <v>0</v>
      </c>
      <c r="O306" s="646">
        <f t="shared" si="104"/>
        <v>1350000</v>
      </c>
      <c r="P306" s="646">
        <f t="shared" si="104"/>
        <v>1350000</v>
      </c>
      <c r="Q306" s="646">
        <f t="shared" si="104"/>
        <v>1350000</v>
      </c>
      <c r="R306" s="646">
        <f t="shared" si="104"/>
        <v>4228148942</v>
      </c>
      <c r="S306" s="706">
        <f t="shared" si="89"/>
        <v>4228148942</v>
      </c>
      <c r="T306" s="707"/>
      <c r="U306" s="708"/>
    </row>
    <row r="307" spans="1:21" s="369" customFormat="1" ht="15.75">
      <c r="A307" s="56">
        <v>250102</v>
      </c>
      <c r="B307" s="62" t="s">
        <v>627</v>
      </c>
      <c r="C307" s="62" t="s">
        <v>628</v>
      </c>
      <c r="D307" s="62" t="s">
        <v>98</v>
      </c>
      <c r="E307" s="58" t="s">
        <v>423</v>
      </c>
      <c r="F307" s="669">
        <f>37181600-1586300-20</f>
        <v>35595280</v>
      </c>
      <c r="G307" s="669"/>
      <c r="H307" s="669"/>
      <c r="I307" s="669"/>
      <c r="J307" s="669"/>
      <c r="K307" s="669">
        <f t="shared" ref="K307:K313" si="105">+L307+O307</f>
        <v>0</v>
      </c>
      <c r="L307" s="688"/>
      <c r="M307" s="678"/>
      <c r="N307" s="678"/>
      <c r="O307" s="669"/>
      <c r="P307" s="678"/>
      <c r="Q307" s="678"/>
      <c r="R307" s="669">
        <f t="shared" ref="R307:R344" si="106">+K307+F307</f>
        <v>35595280</v>
      </c>
      <c r="S307" s="706">
        <f t="shared" si="89"/>
        <v>35595280</v>
      </c>
      <c r="T307" s="709">
        <f>P307-Q307</f>
        <v>0</v>
      </c>
      <c r="U307" s="710">
        <f>O307-P307</f>
        <v>0</v>
      </c>
    </row>
    <row r="308" spans="1:21" s="33" customFormat="1" ht="63" hidden="1">
      <c r="A308" s="56">
        <v>250306</v>
      </c>
      <c r="B308" s="56"/>
      <c r="C308" s="56"/>
      <c r="D308" s="56"/>
      <c r="E308" s="57" t="s">
        <v>680</v>
      </c>
      <c r="F308" s="78">
        <f t="shared" ref="F308:F353" si="107">G308+J308</f>
        <v>0</v>
      </c>
      <c r="G308" s="78"/>
      <c r="H308" s="78"/>
      <c r="I308" s="78"/>
      <c r="J308" s="78"/>
      <c r="K308" s="78">
        <f t="shared" si="105"/>
        <v>0</v>
      </c>
      <c r="L308" s="167"/>
      <c r="M308" s="80"/>
      <c r="N308" s="80"/>
      <c r="O308" s="78"/>
      <c r="P308" s="80"/>
      <c r="Q308" s="80"/>
      <c r="R308" s="78">
        <f t="shared" si="106"/>
        <v>0</v>
      </c>
      <c r="S308" s="553">
        <f t="shared" si="89"/>
        <v>0</v>
      </c>
      <c r="T308" s="112">
        <f t="shared" si="86"/>
        <v>0</v>
      </c>
    </row>
    <row r="309" spans="1:21" s="369" customFormat="1" ht="15.75" hidden="1">
      <c r="A309" s="56">
        <v>250313</v>
      </c>
      <c r="B309" s="62" t="s">
        <v>629</v>
      </c>
      <c r="C309" s="62" t="s">
        <v>630</v>
      </c>
      <c r="D309" s="62" t="s">
        <v>90</v>
      </c>
      <c r="E309" s="49" t="s">
        <v>798</v>
      </c>
      <c r="F309" s="78">
        <f t="shared" si="107"/>
        <v>0</v>
      </c>
      <c r="G309" s="78"/>
      <c r="H309" s="78"/>
      <c r="I309" s="78"/>
      <c r="J309" s="78"/>
      <c r="K309" s="78">
        <f t="shared" si="105"/>
        <v>0</v>
      </c>
      <c r="L309" s="167"/>
      <c r="M309" s="80"/>
      <c r="N309" s="80"/>
      <c r="O309" s="78"/>
      <c r="P309" s="80"/>
      <c r="Q309" s="80"/>
      <c r="R309" s="78">
        <f t="shared" si="106"/>
        <v>0</v>
      </c>
      <c r="S309" s="553">
        <f t="shared" si="89"/>
        <v>0</v>
      </c>
      <c r="T309" s="367">
        <f>P309-Q309</f>
        <v>0</v>
      </c>
      <c r="U309" s="368">
        <f>O309-P309</f>
        <v>0</v>
      </c>
    </row>
    <row r="310" spans="1:21" s="33" customFormat="1" ht="94.5" hidden="1">
      <c r="A310" s="56"/>
      <c r="B310" s="56"/>
      <c r="C310" s="56"/>
      <c r="D310" s="56"/>
      <c r="E310" s="38" t="s">
        <v>665</v>
      </c>
      <c r="F310" s="78">
        <f t="shared" si="107"/>
        <v>0</v>
      </c>
      <c r="G310" s="78"/>
      <c r="H310" s="78"/>
      <c r="I310" s="78"/>
      <c r="J310" s="78"/>
      <c r="K310" s="78">
        <f t="shared" si="105"/>
        <v>0</v>
      </c>
      <c r="L310" s="167"/>
      <c r="M310" s="80"/>
      <c r="N310" s="80"/>
      <c r="O310" s="78"/>
      <c r="P310" s="80"/>
      <c r="Q310" s="80"/>
      <c r="R310" s="78">
        <f>+K310+F310</f>
        <v>0</v>
      </c>
      <c r="S310" s="553">
        <f t="shared" si="89"/>
        <v>0</v>
      </c>
      <c r="T310" s="112"/>
    </row>
    <row r="311" spans="1:21" s="33" customFormat="1" ht="78.75" hidden="1">
      <c r="A311" s="54">
        <v>250314</v>
      </c>
      <c r="B311" s="54"/>
      <c r="C311" s="54"/>
      <c r="D311" s="54"/>
      <c r="E311" s="49" t="s">
        <v>770</v>
      </c>
      <c r="F311" s="78">
        <f t="shared" si="107"/>
        <v>0</v>
      </c>
      <c r="G311" s="78"/>
      <c r="H311" s="78"/>
      <c r="I311" s="78"/>
      <c r="J311" s="78"/>
      <c r="K311" s="78">
        <f t="shared" si="105"/>
        <v>0</v>
      </c>
      <c r="L311" s="167"/>
      <c r="M311" s="80"/>
      <c r="N311" s="80"/>
      <c r="O311" s="78"/>
      <c r="P311" s="80"/>
      <c r="Q311" s="80"/>
      <c r="R311" s="78">
        <f t="shared" si="106"/>
        <v>0</v>
      </c>
      <c r="S311" s="553">
        <f t="shared" si="89"/>
        <v>0</v>
      </c>
      <c r="T311" s="112">
        <f t="shared" si="86"/>
        <v>0</v>
      </c>
    </row>
    <row r="312" spans="1:21" s="33" customFormat="1" ht="110.25" hidden="1">
      <c r="A312" s="56">
        <v>250318</v>
      </c>
      <c r="B312" s="56"/>
      <c r="C312" s="56"/>
      <c r="D312" s="56"/>
      <c r="E312" s="49" t="s">
        <v>805</v>
      </c>
      <c r="F312" s="78">
        <f t="shared" si="107"/>
        <v>0</v>
      </c>
      <c r="G312" s="78"/>
      <c r="H312" s="78"/>
      <c r="I312" s="78"/>
      <c r="J312" s="78"/>
      <c r="K312" s="78">
        <f t="shared" si="105"/>
        <v>0</v>
      </c>
      <c r="L312" s="167"/>
      <c r="M312" s="80"/>
      <c r="N312" s="80"/>
      <c r="O312" s="78"/>
      <c r="P312" s="80"/>
      <c r="Q312" s="80"/>
      <c r="R312" s="78">
        <f t="shared" si="106"/>
        <v>0</v>
      </c>
      <c r="S312" s="553">
        <f t="shared" si="89"/>
        <v>0</v>
      </c>
      <c r="T312" s="112">
        <f t="shared" si="86"/>
        <v>0</v>
      </c>
    </row>
    <row r="313" spans="1:21" s="33" customFormat="1" ht="63" hidden="1">
      <c r="A313" s="56">
        <v>250319</v>
      </c>
      <c r="B313" s="56"/>
      <c r="C313" s="56"/>
      <c r="D313" s="56"/>
      <c r="E313" s="66" t="s">
        <v>356</v>
      </c>
      <c r="F313" s="78">
        <f t="shared" si="107"/>
        <v>0</v>
      </c>
      <c r="G313" s="78"/>
      <c r="H313" s="78"/>
      <c r="I313" s="78"/>
      <c r="J313" s="78"/>
      <c r="K313" s="78">
        <f t="shared" si="105"/>
        <v>0</v>
      </c>
      <c r="L313" s="167"/>
      <c r="M313" s="80"/>
      <c r="N313" s="80"/>
      <c r="O313" s="78"/>
      <c r="P313" s="80"/>
      <c r="Q313" s="80"/>
      <c r="R313" s="78">
        <f t="shared" si="106"/>
        <v>0</v>
      </c>
      <c r="S313" s="553">
        <f t="shared" si="89"/>
        <v>0</v>
      </c>
      <c r="T313" s="112">
        <f t="shared" si="86"/>
        <v>0</v>
      </c>
    </row>
    <row r="314" spans="1:21" s="33" customFormat="1" ht="63">
      <c r="A314" s="652"/>
      <c r="B314" s="56">
        <v>7518630</v>
      </c>
      <c r="C314" s="56">
        <v>8630</v>
      </c>
      <c r="D314" s="62" t="s">
        <v>90</v>
      </c>
      <c r="E314" s="66" t="s">
        <v>666</v>
      </c>
      <c r="F314" s="669">
        <f t="shared" si="107"/>
        <v>8308500</v>
      </c>
      <c r="G314" s="669">
        <v>8308500</v>
      </c>
      <c r="H314" s="669"/>
      <c r="I314" s="669"/>
      <c r="J314" s="669"/>
      <c r="K314" s="669"/>
      <c r="L314" s="688"/>
      <c r="M314" s="678"/>
      <c r="N314" s="678"/>
      <c r="O314" s="669"/>
      <c r="P314" s="678"/>
      <c r="Q314" s="678"/>
      <c r="R314" s="669">
        <f t="shared" si="106"/>
        <v>8308500</v>
      </c>
      <c r="S314" s="706">
        <f t="shared" si="89"/>
        <v>8308500</v>
      </c>
      <c r="T314" s="717">
        <f t="shared" si="86"/>
        <v>0</v>
      </c>
      <c r="U314" s="721"/>
    </row>
    <row r="315" spans="1:21" s="33" customFormat="1" ht="78.75" hidden="1">
      <c r="A315" s="56">
        <v>250323</v>
      </c>
      <c r="B315" s="56"/>
      <c r="C315" s="56"/>
      <c r="D315" s="56"/>
      <c r="E315" s="65" t="s">
        <v>714</v>
      </c>
      <c r="F315" s="78">
        <f t="shared" si="107"/>
        <v>0</v>
      </c>
      <c r="G315" s="78"/>
      <c r="H315" s="78"/>
      <c r="I315" s="78"/>
      <c r="J315" s="78"/>
      <c r="K315" s="78">
        <f>+L315+O315</f>
        <v>0</v>
      </c>
      <c r="L315" s="167"/>
      <c r="M315" s="80"/>
      <c r="N315" s="80"/>
      <c r="O315" s="78"/>
      <c r="P315" s="80"/>
      <c r="Q315" s="80"/>
      <c r="R315" s="78">
        <f t="shared" si="106"/>
        <v>0</v>
      </c>
      <c r="S315" s="553">
        <f t="shared" si="89"/>
        <v>0</v>
      </c>
      <c r="T315" s="112">
        <f t="shared" si="86"/>
        <v>0</v>
      </c>
    </row>
    <row r="316" spans="1:21" s="31" customFormat="1" ht="110.25" hidden="1">
      <c r="A316" s="56">
        <v>250325</v>
      </c>
      <c r="B316" s="56"/>
      <c r="C316" s="56"/>
      <c r="D316" s="56"/>
      <c r="E316" s="50" t="s">
        <v>355</v>
      </c>
      <c r="F316" s="78">
        <f t="shared" si="107"/>
        <v>0</v>
      </c>
      <c r="G316" s="78"/>
      <c r="H316" s="78"/>
      <c r="I316" s="78"/>
      <c r="J316" s="78"/>
      <c r="K316" s="78"/>
      <c r="L316" s="167"/>
      <c r="M316" s="80"/>
      <c r="N316" s="80"/>
      <c r="O316" s="78"/>
      <c r="P316" s="80"/>
      <c r="Q316" s="80"/>
      <c r="R316" s="78">
        <f>+K316+F316</f>
        <v>0</v>
      </c>
      <c r="S316" s="553">
        <f t="shared" si="89"/>
        <v>0</v>
      </c>
      <c r="T316" s="112">
        <f t="shared" si="86"/>
        <v>0</v>
      </c>
    </row>
    <row r="317" spans="1:21" s="33" customFormat="1" ht="78.75" hidden="1">
      <c r="A317" s="56">
        <v>250331</v>
      </c>
      <c r="B317" s="56"/>
      <c r="C317" s="56"/>
      <c r="D317" s="56"/>
      <c r="E317" s="65" t="s">
        <v>354</v>
      </c>
      <c r="F317" s="78">
        <f t="shared" si="107"/>
        <v>0</v>
      </c>
      <c r="G317" s="78"/>
      <c r="H317" s="78"/>
      <c r="I317" s="78"/>
      <c r="J317" s="78"/>
      <c r="K317" s="78">
        <f>+L317+O317</f>
        <v>0</v>
      </c>
      <c r="L317" s="167"/>
      <c r="M317" s="80"/>
      <c r="N317" s="80"/>
      <c r="O317" s="78"/>
      <c r="P317" s="80"/>
      <c r="Q317" s="80"/>
      <c r="R317" s="78">
        <f>+K317+F317</f>
        <v>0</v>
      </c>
      <c r="S317" s="553">
        <f t="shared" si="89"/>
        <v>0</v>
      </c>
      <c r="T317" s="112">
        <f t="shared" si="86"/>
        <v>0</v>
      </c>
    </row>
    <row r="318" spans="1:21" s="357" customFormat="1" ht="157.5">
      <c r="A318" s="56">
        <v>250326</v>
      </c>
      <c r="B318" s="62" t="s">
        <v>631</v>
      </c>
      <c r="C318" s="62" t="s">
        <v>632</v>
      </c>
      <c r="D318" s="62" t="s">
        <v>90</v>
      </c>
      <c r="E318" s="50" t="s">
        <v>69</v>
      </c>
      <c r="F318" s="669">
        <f t="shared" si="107"/>
        <v>2019069200</v>
      </c>
      <c r="G318" s="669">
        <v>2019069200</v>
      </c>
      <c r="H318" s="669"/>
      <c r="I318" s="669"/>
      <c r="J318" s="669"/>
      <c r="K318" s="669">
        <f>+L318+O318</f>
        <v>0</v>
      </c>
      <c r="L318" s="688"/>
      <c r="M318" s="678"/>
      <c r="N318" s="678"/>
      <c r="O318" s="669"/>
      <c r="P318" s="678"/>
      <c r="Q318" s="678"/>
      <c r="R318" s="669">
        <f t="shared" si="106"/>
        <v>2019069200</v>
      </c>
      <c r="S318" s="706">
        <f t="shared" si="89"/>
        <v>2019069200</v>
      </c>
      <c r="T318" s="709">
        <f>P318-Q318</f>
        <v>0</v>
      </c>
      <c r="U318" s="710">
        <f>O318-P318</f>
        <v>0</v>
      </c>
    </row>
    <row r="319" spans="1:21" s="369" customFormat="1" ht="189">
      <c r="A319" s="56">
        <v>250328</v>
      </c>
      <c r="B319" s="62" t="s">
        <v>633</v>
      </c>
      <c r="C319" s="62" t="s">
        <v>634</v>
      </c>
      <c r="D319" s="62" t="s">
        <v>90</v>
      </c>
      <c r="E319" s="49" t="s">
        <v>389</v>
      </c>
      <c r="F319" s="669">
        <f t="shared" si="107"/>
        <v>1915894200</v>
      </c>
      <c r="G319" s="669">
        <v>1915894200</v>
      </c>
      <c r="H319" s="669"/>
      <c r="I319" s="669"/>
      <c r="J319" s="669"/>
      <c r="K319" s="669">
        <f t="shared" ref="K319:K328" si="108">+L319+O319</f>
        <v>0</v>
      </c>
      <c r="L319" s="685"/>
      <c r="M319" s="669"/>
      <c r="N319" s="669"/>
      <c r="O319" s="669"/>
      <c r="P319" s="669"/>
      <c r="Q319" s="669"/>
      <c r="R319" s="669">
        <f t="shared" si="106"/>
        <v>1915894200</v>
      </c>
      <c r="S319" s="706">
        <f t="shared" si="89"/>
        <v>1915894200</v>
      </c>
      <c r="T319" s="709">
        <f>P319-Q319</f>
        <v>0</v>
      </c>
      <c r="U319" s="710">
        <f>O319-P319</f>
        <v>0</v>
      </c>
    </row>
    <row r="320" spans="1:21" s="33" customFormat="1" ht="360" hidden="1">
      <c r="A320" s="56">
        <v>250329</v>
      </c>
      <c r="B320" s="56"/>
      <c r="C320" s="56"/>
      <c r="D320" s="56"/>
      <c r="E320" s="117" t="s">
        <v>494</v>
      </c>
      <c r="F320" s="78">
        <f t="shared" si="107"/>
        <v>0</v>
      </c>
      <c r="G320" s="78"/>
      <c r="H320" s="78"/>
      <c r="I320" s="78"/>
      <c r="J320" s="78"/>
      <c r="K320" s="78">
        <f t="shared" si="108"/>
        <v>0</v>
      </c>
      <c r="L320" s="169"/>
      <c r="M320" s="78"/>
      <c r="N320" s="78"/>
      <c r="O320" s="78"/>
      <c r="P320" s="78"/>
      <c r="Q320" s="78"/>
      <c r="R320" s="78">
        <f t="shared" si="106"/>
        <v>0</v>
      </c>
      <c r="S320" s="553">
        <f t="shared" si="89"/>
        <v>0</v>
      </c>
      <c r="T320" s="112">
        <f>P320-Q320</f>
        <v>0</v>
      </c>
      <c r="U320" s="221">
        <f>O320-P320</f>
        <v>0</v>
      </c>
    </row>
    <row r="321" spans="1:21" s="369" customFormat="1" ht="110.25">
      <c r="A321" s="56">
        <v>250330</v>
      </c>
      <c r="B321" s="62" t="s">
        <v>635</v>
      </c>
      <c r="C321" s="62" t="s">
        <v>636</v>
      </c>
      <c r="D321" s="62" t="s">
        <v>90</v>
      </c>
      <c r="E321" s="49" t="s">
        <v>44</v>
      </c>
      <c r="F321" s="669">
        <f t="shared" si="107"/>
        <v>211677600</v>
      </c>
      <c r="G321" s="669">
        <v>211677600</v>
      </c>
      <c r="H321" s="669"/>
      <c r="I321" s="669"/>
      <c r="J321" s="669"/>
      <c r="K321" s="669">
        <f t="shared" si="108"/>
        <v>0</v>
      </c>
      <c r="L321" s="685"/>
      <c r="M321" s="669"/>
      <c r="N321" s="669"/>
      <c r="O321" s="669"/>
      <c r="P321" s="669"/>
      <c r="Q321" s="669"/>
      <c r="R321" s="669">
        <f t="shared" si="106"/>
        <v>211677600</v>
      </c>
      <c r="S321" s="706">
        <f t="shared" si="89"/>
        <v>211677600</v>
      </c>
      <c r="T321" s="709">
        <f>P321-Q321</f>
        <v>0</v>
      </c>
      <c r="U321" s="710">
        <f>O321-P321</f>
        <v>0</v>
      </c>
    </row>
    <row r="322" spans="1:21" s="36" customFormat="1" ht="220.5" hidden="1">
      <c r="A322" s="56">
        <v>250335</v>
      </c>
      <c r="B322" s="56"/>
      <c r="C322" s="56"/>
      <c r="D322" s="56"/>
      <c r="E322" s="58" t="s">
        <v>764</v>
      </c>
      <c r="F322" s="78">
        <f t="shared" si="107"/>
        <v>0</v>
      </c>
      <c r="G322" s="78"/>
      <c r="H322" s="78"/>
      <c r="I322" s="78"/>
      <c r="J322" s="78"/>
      <c r="K322" s="78">
        <f>+L322+O322</f>
        <v>0</v>
      </c>
      <c r="L322" s="169"/>
      <c r="M322" s="78"/>
      <c r="N322" s="78"/>
      <c r="O322" s="78"/>
      <c r="P322" s="78"/>
      <c r="Q322" s="78"/>
      <c r="R322" s="78">
        <f t="shared" si="106"/>
        <v>0</v>
      </c>
      <c r="S322" s="553">
        <f t="shared" si="89"/>
        <v>0</v>
      </c>
      <c r="T322" s="112">
        <f t="shared" si="86"/>
        <v>0</v>
      </c>
    </row>
    <row r="323" spans="1:21" s="33" customFormat="1" ht="78.75" hidden="1">
      <c r="A323" s="56">
        <v>250365</v>
      </c>
      <c r="B323" s="56"/>
      <c r="C323" s="56"/>
      <c r="D323" s="56"/>
      <c r="E323" s="57" t="s">
        <v>937</v>
      </c>
      <c r="F323" s="78">
        <f t="shared" si="107"/>
        <v>0</v>
      </c>
      <c r="G323" s="78"/>
      <c r="H323" s="78"/>
      <c r="I323" s="78"/>
      <c r="J323" s="78"/>
      <c r="K323" s="78">
        <f t="shared" si="108"/>
        <v>0</v>
      </c>
      <c r="L323" s="169"/>
      <c r="M323" s="78"/>
      <c r="N323" s="78"/>
      <c r="O323" s="78"/>
      <c r="P323" s="78"/>
      <c r="Q323" s="78"/>
      <c r="R323" s="78">
        <f t="shared" si="106"/>
        <v>0</v>
      </c>
      <c r="S323" s="553">
        <f t="shared" si="89"/>
        <v>0</v>
      </c>
      <c r="T323" s="112">
        <f t="shared" si="86"/>
        <v>0</v>
      </c>
    </row>
    <row r="324" spans="1:21" s="33" customFormat="1" ht="78.75" hidden="1">
      <c r="A324" s="56">
        <v>250367</v>
      </c>
      <c r="B324" s="56"/>
      <c r="C324" s="56"/>
      <c r="D324" s="56"/>
      <c r="E324" s="57" t="s">
        <v>938</v>
      </c>
      <c r="F324" s="78">
        <f t="shared" si="107"/>
        <v>0</v>
      </c>
      <c r="G324" s="78"/>
      <c r="H324" s="78"/>
      <c r="I324" s="78"/>
      <c r="J324" s="78"/>
      <c r="K324" s="78">
        <f t="shared" si="108"/>
        <v>0</v>
      </c>
      <c r="L324" s="169"/>
      <c r="M324" s="78"/>
      <c r="N324" s="78"/>
      <c r="O324" s="78"/>
      <c r="P324" s="78"/>
      <c r="Q324" s="78"/>
      <c r="R324" s="78">
        <f t="shared" si="106"/>
        <v>0</v>
      </c>
      <c r="S324" s="553">
        <f t="shared" si="89"/>
        <v>0</v>
      </c>
      <c r="T324" s="112">
        <f t="shared" si="86"/>
        <v>0</v>
      </c>
    </row>
    <row r="325" spans="1:21" s="33" customFormat="1" ht="63" hidden="1">
      <c r="A325" s="56">
        <v>250373</v>
      </c>
      <c r="B325" s="56"/>
      <c r="C325" s="56"/>
      <c r="D325" s="56"/>
      <c r="E325" s="57" t="s">
        <v>677</v>
      </c>
      <c r="F325" s="78">
        <f t="shared" si="107"/>
        <v>0</v>
      </c>
      <c r="G325" s="78"/>
      <c r="H325" s="78"/>
      <c r="I325" s="78"/>
      <c r="J325" s="78"/>
      <c r="K325" s="78">
        <f t="shared" si="108"/>
        <v>0</v>
      </c>
      <c r="L325" s="169"/>
      <c r="M325" s="78"/>
      <c r="N325" s="78"/>
      <c r="O325" s="78"/>
      <c r="P325" s="78"/>
      <c r="Q325" s="78"/>
      <c r="R325" s="78">
        <f t="shared" si="106"/>
        <v>0</v>
      </c>
      <c r="S325" s="553">
        <f t="shared" si="89"/>
        <v>0</v>
      </c>
      <c r="T325" s="112">
        <f t="shared" si="86"/>
        <v>0</v>
      </c>
    </row>
    <row r="326" spans="1:21" s="33" customFormat="1" ht="15.75" hidden="1">
      <c r="A326" s="54"/>
      <c r="B326" s="54"/>
      <c r="C326" s="54"/>
      <c r="D326" s="54"/>
      <c r="E326" s="51"/>
      <c r="F326" s="78">
        <f t="shared" si="107"/>
        <v>0</v>
      </c>
      <c r="G326" s="78"/>
      <c r="H326" s="78"/>
      <c r="I326" s="78"/>
      <c r="J326" s="78"/>
      <c r="K326" s="78">
        <f t="shared" si="108"/>
        <v>0</v>
      </c>
      <c r="L326" s="169"/>
      <c r="M326" s="78"/>
      <c r="N326" s="78"/>
      <c r="O326" s="78"/>
      <c r="P326" s="78"/>
      <c r="Q326" s="78"/>
      <c r="R326" s="78">
        <f t="shared" si="106"/>
        <v>0</v>
      </c>
      <c r="S326" s="553">
        <f t="shared" si="89"/>
        <v>0</v>
      </c>
      <c r="T326" s="112">
        <f t="shared" si="86"/>
        <v>0</v>
      </c>
    </row>
    <row r="327" spans="1:21" s="33" customFormat="1" ht="15.75" hidden="1">
      <c r="A327" s="54"/>
      <c r="B327" s="54"/>
      <c r="C327" s="54"/>
      <c r="D327" s="54"/>
      <c r="E327" s="51"/>
      <c r="F327" s="78">
        <f t="shared" si="107"/>
        <v>0</v>
      </c>
      <c r="G327" s="78"/>
      <c r="H327" s="78"/>
      <c r="I327" s="78"/>
      <c r="J327" s="78"/>
      <c r="K327" s="78">
        <f t="shared" si="108"/>
        <v>0</v>
      </c>
      <c r="L327" s="169"/>
      <c r="M327" s="78"/>
      <c r="N327" s="78"/>
      <c r="O327" s="78"/>
      <c r="P327" s="78"/>
      <c r="Q327" s="78"/>
      <c r="R327" s="78">
        <f t="shared" si="106"/>
        <v>0</v>
      </c>
      <c r="S327" s="553">
        <f t="shared" si="89"/>
        <v>0</v>
      </c>
      <c r="T327" s="112">
        <f t="shared" si="86"/>
        <v>0</v>
      </c>
    </row>
    <row r="328" spans="1:21" s="33" customFormat="1" ht="15.75" hidden="1">
      <c r="A328" s="54"/>
      <c r="B328" s="54"/>
      <c r="C328" s="54"/>
      <c r="D328" s="54"/>
      <c r="E328" s="51"/>
      <c r="F328" s="78">
        <f t="shared" si="107"/>
        <v>0</v>
      </c>
      <c r="G328" s="78"/>
      <c r="H328" s="78"/>
      <c r="I328" s="78"/>
      <c r="J328" s="78"/>
      <c r="K328" s="78">
        <f t="shared" si="108"/>
        <v>0</v>
      </c>
      <c r="L328" s="169"/>
      <c r="M328" s="78"/>
      <c r="N328" s="78"/>
      <c r="O328" s="78"/>
      <c r="P328" s="78"/>
      <c r="Q328" s="78"/>
      <c r="R328" s="78">
        <f t="shared" si="106"/>
        <v>0</v>
      </c>
      <c r="S328" s="553">
        <f t="shared" si="89"/>
        <v>0</v>
      </c>
      <c r="T328" s="112">
        <f t="shared" si="86"/>
        <v>0</v>
      </c>
    </row>
    <row r="329" spans="1:21" ht="15.75" hidden="1">
      <c r="B329" s="36"/>
      <c r="C329" s="36"/>
      <c r="D329" s="36"/>
      <c r="Q329" s="36"/>
      <c r="S329" s="553">
        <f t="shared" si="89"/>
        <v>0</v>
      </c>
      <c r="T329" s="154"/>
      <c r="U329" s="154"/>
    </row>
    <row r="330" spans="1:21" s="33" customFormat="1" ht="15.75" hidden="1">
      <c r="A330" s="54"/>
      <c r="B330" s="54"/>
      <c r="C330" s="54"/>
      <c r="D330" s="54"/>
      <c r="E330" s="51"/>
      <c r="F330" s="78">
        <f t="shared" si="107"/>
        <v>0</v>
      </c>
      <c r="G330" s="78"/>
      <c r="H330" s="78"/>
      <c r="I330" s="78"/>
      <c r="J330" s="78"/>
      <c r="K330" s="78">
        <f t="shared" ref="K330:K335" si="109">+L330+O330</f>
        <v>0</v>
      </c>
      <c r="L330" s="169"/>
      <c r="M330" s="78"/>
      <c r="N330" s="78"/>
      <c r="O330" s="78"/>
      <c r="P330" s="78"/>
      <c r="Q330" s="78"/>
      <c r="R330" s="78">
        <f t="shared" si="106"/>
        <v>0</v>
      </c>
      <c r="S330" s="553">
        <f t="shared" si="89"/>
        <v>0</v>
      </c>
      <c r="T330" s="112">
        <f t="shared" si="86"/>
        <v>0</v>
      </c>
    </row>
    <row r="331" spans="1:21" s="36" customFormat="1" ht="126" hidden="1">
      <c r="A331" s="54">
        <v>250357</v>
      </c>
      <c r="B331" s="54"/>
      <c r="C331" s="54"/>
      <c r="D331" s="54"/>
      <c r="E331" s="49" t="s">
        <v>861</v>
      </c>
      <c r="F331" s="78">
        <f t="shared" si="107"/>
        <v>0</v>
      </c>
      <c r="G331" s="78"/>
      <c r="H331" s="78"/>
      <c r="I331" s="78"/>
      <c r="J331" s="78"/>
      <c r="K331" s="78">
        <f t="shared" si="109"/>
        <v>0</v>
      </c>
      <c r="L331" s="169"/>
      <c r="M331" s="78"/>
      <c r="N331" s="78"/>
      <c r="O331" s="78"/>
      <c r="P331" s="78"/>
      <c r="Q331" s="78"/>
      <c r="R331" s="78">
        <f t="shared" si="106"/>
        <v>0</v>
      </c>
      <c r="S331" s="553">
        <f t="shared" si="89"/>
        <v>0</v>
      </c>
      <c r="T331" s="112">
        <f t="shared" si="86"/>
        <v>0</v>
      </c>
    </row>
    <row r="332" spans="1:21" s="36" customFormat="1" ht="15.75" hidden="1">
      <c r="A332" s="54"/>
      <c r="B332" s="54"/>
      <c r="C332" s="54"/>
      <c r="D332" s="54"/>
      <c r="E332" s="49"/>
      <c r="F332" s="78">
        <f t="shared" si="107"/>
        <v>0</v>
      </c>
      <c r="G332" s="78"/>
      <c r="H332" s="78"/>
      <c r="I332" s="78"/>
      <c r="J332" s="78"/>
      <c r="K332" s="78">
        <f t="shared" si="109"/>
        <v>0</v>
      </c>
      <c r="L332" s="169"/>
      <c r="M332" s="78"/>
      <c r="N332" s="78"/>
      <c r="O332" s="78"/>
      <c r="P332" s="78"/>
      <c r="Q332" s="78"/>
      <c r="R332" s="78">
        <f t="shared" si="106"/>
        <v>0</v>
      </c>
      <c r="S332" s="553">
        <f t="shared" si="89"/>
        <v>0</v>
      </c>
      <c r="T332" s="112">
        <f t="shared" ref="T332:T361" si="110">Q332-P332</f>
        <v>0</v>
      </c>
    </row>
    <row r="333" spans="1:21" s="33" customFormat="1" ht="157.5" hidden="1">
      <c r="A333" s="54">
        <v>250342</v>
      </c>
      <c r="B333" s="54"/>
      <c r="C333" s="54"/>
      <c r="D333" s="54"/>
      <c r="E333" s="51" t="s">
        <v>7</v>
      </c>
      <c r="F333" s="78">
        <f t="shared" si="107"/>
        <v>0</v>
      </c>
      <c r="G333" s="78"/>
      <c r="H333" s="78"/>
      <c r="I333" s="78"/>
      <c r="J333" s="78"/>
      <c r="K333" s="78">
        <f t="shared" si="109"/>
        <v>0</v>
      </c>
      <c r="L333" s="169"/>
      <c r="M333" s="78"/>
      <c r="N333" s="78"/>
      <c r="O333" s="78"/>
      <c r="P333" s="78"/>
      <c r="Q333" s="78"/>
      <c r="R333" s="78">
        <f t="shared" si="106"/>
        <v>0</v>
      </c>
      <c r="S333" s="553">
        <f t="shared" si="89"/>
        <v>0</v>
      </c>
      <c r="T333" s="112">
        <f t="shared" si="110"/>
        <v>0</v>
      </c>
    </row>
    <row r="334" spans="1:21" s="33" customFormat="1" ht="78.75" hidden="1">
      <c r="A334" s="54">
        <v>250344</v>
      </c>
      <c r="B334" s="540" t="s">
        <v>637</v>
      </c>
      <c r="C334" s="540" t="s">
        <v>96</v>
      </c>
      <c r="D334" s="540" t="s">
        <v>90</v>
      </c>
      <c r="E334" s="49" t="s">
        <v>447</v>
      </c>
      <c r="F334" s="78">
        <f t="shared" si="107"/>
        <v>0</v>
      </c>
      <c r="G334" s="78"/>
      <c r="H334" s="78"/>
      <c r="I334" s="78"/>
      <c r="J334" s="78"/>
      <c r="K334" s="78">
        <f t="shared" si="109"/>
        <v>0</v>
      </c>
      <c r="L334" s="169"/>
      <c r="M334" s="78"/>
      <c r="N334" s="78"/>
      <c r="O334" s="78"/>
      <c r="P334" s="78"/>
      <c r="Q334" s="78"/>
      <c r="R334" s="78">
        <f t="shared" si="106"/>
        <v>0</v>
      </c>
      <c r="S334" s="553">
        <f t="shared" ref="S334:S362" si="111">+F334+K334</f>
        <v>0</v>
      </c>
      <c r="T334" s="112">
        <f>P334-Q334</f>
        <v>0</v>
      </c>
      <c r="U334" s="221">
        <f>O334-P334</f>
        <v>0</v>
      </c>
    </row>
    <row r="335" spans="1:21" s="33" customFormat="1" ht="94.5" hidden="1">
      <c r="A335" s="54">
        <v>250341</v>
      </c>
      <c r="B335" s="54"/>
      <c r="C335" s="54"/>
      <c r="D335" s="54"/>
      <c r="E335" s="49" t="s">
        <v>388</v>
      </c>
      <c r="F335" s="78">
        <f t="shared" si="107"/>
        <v>0</v>
      </c>
      <c r="G335" s="78"/>
      <c r="H335" s="78"/>
      <c r="I335" s="78"/>
      <c r="J335" s="78"/>
      <c r="K335" s="78">
        <f t="shared" si="109"/>
        <v>0</v>
      </c>
      <c r="L335" s="169"/>
      <c r="M335" s="78"/>
      <c r="N335" s="78"/>
      <c r="O335" s="78"/>
      <c r="P335" s="78"/>
      <c r="Q335" s="78"/>
      <c r="R335" s="78">
        <f t="shared" si="106"/>
        <v>0</v>
      </c>
      <c r="S335" s="553">
        <f t="shared" si="111"/>
        <v>0</v>
      </c>
      <c r="T335" s="112"/>
    </row>
    <row r="336" spans="1:21" s="33" customFormat="1" ht="78.75" hidden="1">
      <c r="A336" s="54">
        <v>250366</v>
      </c>
      <c r="B336" s="54"/>
      <c r="C336" s="54"/>
      <c r="D336" s="54"/>
      <c r="E336" s="51" t="s">
        <v>132</v>
      </c>
      <c r="F336" s="78">
        <f t="shared" si="107"/>
        <v>0</v>
      </c>
      <c r="G336" s="78"/>
      <c r="H336" s="78"/>
      <c r="I336" s="78"/>
      <c r="J336" s="78"/>
      <c r="K336" s="78"/>
      <c r="L336" s="169"/>
      <c r="M336" s="78"/>
      <c r="N336" s="78"/>
      <c r="O336" s="78"/>
      <c r="P336" s="78"/>
      <c r="Q336" s="78"/>
      <c r="R336" s="78">
        <f t="shared" si="106"/>
        <v>0</v>
      </c>
      <c r="S336" s="553">
        <f t="shared" si="111"/>
        <v>0</v>
      </c>
      <c r="T336" s="112">
        <f t="shared" si="110"/>
        <v>0</v>
      </c>
    </row>
    <row r="337" spans="1:21" s="33" customFormat="1" ht="15.75" hidden="1">
      <c r="A337" s="54"/>
      <c r="B337" s="54"/>
      <c r="C337" s="54"/>
      <c r="D337" s="54"/>
      <c r="E337" s="51"/>
      <c r="F337" s="78">
        <f t="shared" si="107"/>
        <v>0</v>
      </c>
      <c r="G337" s="78"/>
      <c r="H337" s="78"/>
      <c r="I337" s="78"/>
      <c r="J337" s="78"/>
      <c r="K337" s="78"/>
      <c r="L337" s="169"/>
      <c r="M337" s="78"/>
      <c r="N337" s="78"/>
      <c r="O337" s="78"/>
      <c r="P337" s="78"/>
      <c r="Q337" s="78"/>
      <c r="R337" s="78">
        <f t="shared" si="106"/>
        <v>0</v>
      </c>
      <c r="S337" s="553">
        <f t="shared" si="111"/>
        <v>0</v>
      </c>
      <c r="T337" s="112">
        <f t="shared" si="110"/>
        <v>0</v>
      </c>
    </row>
    <row r="338" spans="1:21" s="33" customFormat="1" ht="15.75" hidden="1">
      <c r="A338" s="342"/>
      <c r="B338" s="342"/>
      <c r="C338" s="342"/>
      <c r="D338" s="342"/>
      <c r="E338" s="343"/>
      <c r="F338" s="344">
        <f t="shared" si="107"/>
        <v>0</v>
      </c>
      <c r="G338" s="344"/>
      <c r="H338" s="344"/>
      <c r="I338" s="344"/>
      <c r="J338" s="344"/>
      <c r="K338" s="344">
        <f>+L338+O338</f>
        <v>0</v>
      </c>
      <c r="L338" s="345"/>
      <c r="M338" s="344"/>
      <c r="N338" s="344"/>
      <c r="O338" s="344"/>
      <c r="P338" s="344"/>
      <c r="Q338" s="344"/>
      <c r="R338" s="344">
        <f t="shared" si="106"/>
        <v>0</v>
      </c>
      <c r="S338" s="553">
        <f t="shared" si="111"/>
        <v>0</v>
      </c>
      <c r="T338" s="112">
        <f t="shared" si="110"/>
        <v>0</v>
      </c>
    </row>
    <row r="339" spans="1:21" s="33" customFormat="1" ht="15.75" hidden="1">
      <c r="A339" s="342"/>
      <c r="B339" s="342"/>
      <c r="C339" s="342"/>
      <c r="D339" s="342"/>
      <c r="E339" s="343"/>
      <c r="F339" s="344"/>
      <c r="G339" s="344"/>
      <c r="H339" s="344"/>
      <c r="I339" s="344"/>
      <c r="J339" s="344"/>
      <c r="K339" s="344"/>
      <c r="L339" s="345"/>
      <c r="M339" s="344"/>
      <c r="N339" s="344"/>
      <c r="O339" s="344"/>
      <c r="P339" s="344"/>
      <c r="Q339" s="344"/>
      <c r="R339" s="344"/>
      <c r="S339" s="553">
        <f t="shared" si="111"/>
        <v>0</v>
      </c>
      <c r="T339" s="112"/>
    </row>
    <row r="340" spans="1:21" s="33" customFormat="1" ht="78.75" hidden="1">
      <c r="A340" s="346">
        <v>250366</v>
      </c>
      <c r="B340" s="541" t="s">
        <v>642</v>
      </c>
      <c r="C340" s="541" t="s">
        <v>643</v>
      </c>
      <c r="D340" s="541" t="s">
        <v>90</v>
      </c>
      <c r="E340" s="437" t="s">
        <v>132</v>
      </c>
      <c r="F340" s="344">
        <f>G340+J340</f>
        <v>0</v>
      </c>
      <c r="G340" s="344"/>
      <c r="H340" s="344"/>
      <c r="I340" s="344"/>
      <c r="J340" s="344"/>
      <c r="K340" s="344">
        <f t="shared" ref="K340:K345" si="112">+L340+O340</f>
        <v>0</v>
      </c>
      <c r="L340" s="345"/>
      <c r="M340" s="344"/>
      <c r="N340" s="344"/>
      <c r="O340" s="344"/>
      <c r="P340" s="344"/>
      <c r="Q340" s="344"/>
      <c r="R340" s="344">
        <f>+K340+F340</f>
        <v>0</v>
      </c>
      <c r="S340" s="553">
        <f t="shared" si="111"/>
        <v>0</v>
      </c>
      <c r="T340" s="112">
        <f>Q340-P340</f>
        <v>0</v>
      </c>
    </row>
    <row r="341" spans="1:21" s="369" customFormat="1" ht="252.6" customHeight="1">
      <c r="A341" s="54">
        <v>250376</v>
      </c>
      <c r="B341" s="540" t="s">
        <v>640</v>
      </c>
      <c r="C341" s="540" t="s">
        <v>641</v>
      </c>
      <c r="D341" s="540" t="s">
        <v>90</v>
      </c>
      <c r="E341" s="51" t="s">
        <v>667</v>
      </c>
      <c r="F341" s="669">
        <f>G341+J341</f>
        <v>35245900</v>
      </c>
      <c r="G341" s="669">
        <v>35245900</v>
      </c>
      <c r="H341" s="669"/>
      <c r="I341" s="669"/>
      <c r="J341" s="669"/>
      <c r="K341" s="669">
        <f t="shared" si="112"/>
        <v>0</v>
      </c>
      <c r="L341" s="669"/>
      <c r="M341" s="669"/>
      <c r="N341" s="669"/>
      <c r="O341" s="669"/>
      <c r="P341" s="669"/>
      <c r="Q341" s="669"/>
      <c r="R341" s="669">
        <f>+K341+F341</f>
        <v>35245900</v>
      </c>
      <c r="S341" s="706">
        <f t="shared" si="111"/>
        <v>35245900</v>
      </c>
      <c r="T341" s="709">
        <f>P341-Q341</f>
        <v>0</v>
      </c>
      <c r="U341" s="710">
        <f>O341-P341</f>
        <v>0</v>
      </c>
    </row>
    <row r="342" spans="1:21" s="369" customFormat="1" ht="68.45" hidden="1" customHeight="1">
      <c r="A342" s="54">
        <v>250388</v>
      </c>
      <c r="B342" s="540" t="s">
        <v>647</v>
      </c>
      <c r="C342" s="540" t="s">
        <v>648</v>
      </c>
      <c r="D342" s="540" t="s">
        <v>90</v>
      </c>
      <c r="E342" s="51" t="s">
        <v>945</v>
      </c>
      <c r="F342" s="78">
        <f>G342+J342</f>
        <v>0</v>
      </c>
      <c r="G342" s="78"/>
      <c r="H342" s="78"/>
      <c r="I342" s="78"/>
      <c r="J342" s="78"/>
      <c r="K342" s="78">
        <f t="shared" si="112"/>
        <v>0</v>
      </c>
      <c r="L342" s="78"/>
      <c r="M342" s="78"/>
      <c r="N342" s="78"/>
      <c r="O342" s="78"/>
      <c r="P342" s="78"/>
      <c r="Q342" s="78"/>
      <c r="R342" s="78">
        <f>+K342+F342</f>
        <v>0</v>
      </c>
      <c r="S342" s="553">
        <f t="shared" si="111"/>
        <v>0</v>
      </c>
      <c r="T342" s="367">
        <f>P342-Q342</f>
        <v>0</v>
      </c>
      <c r="U342" s="368">
        <f>O342-P342</f>
        <v>0</v>
      </c>
    </row>
    <row r="343" spans="1:21" s="33" customFormat="1" ht="189" hidden="1">
      <c r="A343" s="346">
        <v>250384</v>
      </c>
      <c r="B343" s="541" t="s">
        <v>645</v>
      </c>
      <c r="C343" s="541" t="s">
        <v>646</v>
      </c>
      <c r="D343" s="541" t="s">
        <v>90</v>
      </c>
      <c r="E343" s="343" t="s">
        <v>975</v>
      </c>
      <c r="F343" s="78">
        <f>G343+J343</f>
        <v>0</v>
      </c>
      <c r="G343" s="347"/>
      <c r="H343" s="344"/>
      <c r="I343" s="344"/>
      <c r="J343" s="344"/>
      <c r="K343" s="78">
        <f t="shared" si="112"/>
        <v>0</v>
      </c>
      <c r="L343" s="345"/>
      <c r="M343" s="344"/>
      <c r="N343" s="344"/>
      <c r="O343" s="344"/>
      <c r="P343" s="344"/>
      <c r="Q343" s="344"/>
      <c r="R343" s="78">
        <f>+K343+F343</f>
        <v>0</v>
      </c>
      <c r="S343" s="553">
        <f t="shared" si="111"/>
        <v>0</v>
      </c>
      <c r="T343" s="112"/>
    </row>
    <row r="344" spans="1:21" s="33" customFormat="1" ht="78.75" hidden="1">
      <c r="A344" s="54">
        <v>250352</v>
      </c>
      <c r="B344" s="540" t="s">
        <v>638</v>
      </c>
      <c r="C344" s="540" t="s">
        <v>639</v>
      </c>
      <c r="D344" s="540" t="s">
        <v>90</v>
      </c>
      <c r="E344" s="51" t="s">
        <v>72</v>
      </c>
      <c r="F344" s="78">
        <f t="shared" si="107"/>
        <v>0</v>
      </c>
      <c r="G344" s="78"/>
      <c r="H344" s="78"/>
      <c r="I344" s="78"/>
      <c r="J344" s="78"/>
      <c r="K344" s="78">
        <f t="shared" si="112"/>
        <v>0</v>
      </c>
      <c r="L344" s="169"/>
      <c r="M344" s="78"/>
      <c r="N344" s="78"/>
      <c r="O344" s="78"/>
      <c r="P344" s="78"/>
      <c r="Q344" s="78"/>
      <c r="R344" s="78">
        <f t="shared" si="106"/>
        <v>0</v>
      </c>
      <c r="S344" s="553">
        <f t="shared" si="111"/>
        <v>0</v>
      </c>
      <c r="T344" s="112">
        <f>Q344-P344</f>
        <v>0</v>
      </c>
    </row>
    <row r="345" spans="1:21" s="33" customFormat="1" ht="126" hidden="1">
      <c r="A345" s="351">
        <v>250391</v>
      </c>
      <c r="B345" s="351"/>
      <c r="C345" s="351"/>
      <c r="D345" s="351"/>
      <c r="E345" s="352" t="s">
        <v>801</v>
      </c>
      <c r="F345" s="353">
        <f t="shared" si="107"/>
        <v>0</v>
      </c>
      <c r="G345" s="353"/>
      <c r="H345" s="353"/>
      <c r="I345" s="353"/>
      <c r="J345" s="353"/>
      <c r="K345" s="353">
        <f t="shared" si="112"/>
        <v>0</v>
      </c>
      <c r="L345" s="354"/>
      <c r="M345" s="353"/>
      <c r="N345" s="353"/>
      <c r="O345" s="353"/>
      <c r="P345" s="353"/>
      <c r="Q345" s="353"/>
      <c r="R345" s="353">
        <f t="shared" ref="R345:R360" si="113">+K345+F345</f>
        <v>0</v>
      </c>
      <c r="S345" s="553">
        <f t="shared" si="111"/>
        <v>0</v>
      </c>
      <c r="T345" s="112">
        <f>P345-Q345</f>
        <v>0</v>
      </c>
      <c r="U345" s="221">
        <f>O345-P345</f>
        <v>0</v>
      </c>
    </row>
    <row r="346" spans="1:21" s="33" customFormat="1" ht="15.75" hidden="1">
      <c r="A346" s="54"/>
      <c r="B346" s="54"/>
      <c r="C346" s="54"/>
      <c r="D346" s="54"/>
      <c r="E346" s="51"/>
      <c r="F346" s="78"/>
      <c r="G346" s="78"/>
      <c r="H346" s="78"/>
      <c r="I346" s="78"/>
      <c r="J346" s="78"/>
      <c r="K346" s="78"/>
      <c r="L346" s="169"/>
      <c r="M346" s="78"/>
      <c r="N346" s="78"/>
      <c r="O346" s="78"/>
      <c r="P346" s="78"/>
      <c r="Q346" s="78"/>
      <c r="R346" s="78"/>
      <c r="S346" s="553">
        <f t="shared" si="111"/>
        <v>0</v>
      </c>
      <c r="T346" s="112"/>
    </row>
    <row r="347" spans="1:21" s="33" customFormat="1" ht="15.75" hidden="1">
      <c r="A347" s="54"/>
      <c r="B347" s="54"/>
      <c r="C347" s="54"/>
      <c r="D347" s="54"/>
      <c r="E347" s="51"/>
      <c r="F347" s="78">
        <f t="shared" si="107"/>
        <v>0</v>
      </c>
      <c r="G347" s="78"/>
      <c r="H347" s="78"/>
      <c r="I347" s="78"/>
      <c r="J347" s="78"/>
      <c r="K347" s="78">
        <f>+L347+O347</f>
        <v>0</v>
      </c>
      <c r="L347" s="169"/>
      <c r="M347" s="78"/>
      <c r="N347" s="78"/>
      <c r="O347" s="78"/>
      <c r="P347" s="78"/>
      <c r="Q347" s="78"/>
      <c r="R347" s="78">
        <f t="shared" si="113"/>
        <v>0</v>
      </c>
      <c r="S347" s="553">
        <f t="shared" si="111"/>
        <v>0</v>
      </c>
      <c r="T347" s="112">
        <f t="shared" si="110"/>
        <v>0</v>
      </c>
    </row>
    <row r="348" spans="1:21" s="33" customFormat="1" ht="94.5" hidden="1">
      <c r="A348" s="54">
        <v>250359</v>
      </c>
      <c r="B348" s="54"/>
      <c r="C348" s="54"/>
      <c r="D348" s="54"/>
      <c r="E348" s="51" t="s">
        <v>13</v>
      </c>
      <c r="F348" s="78">
        <f t="shared" si="107"/>
        <v>0</v>
      </c>
      <c r="G348" s="78"/>
      <c r="H348" s="78"/>
      <c r="I348" s="78"/>
      <c r="J348" s="78"/>
      <c r="K348" s="78"/>
      <c r="L348" s="169"/>
      <c r="M348" s="78"/>
      <c r="N348" s="78"/>
      <c r="O348" s="78"/>
      <c r="P348" s="78"/>
      <c r="Q348" s="78"/>
      <c r="R348" s="78">
        <f t="shared" si="113"/>
        <v>0</v>
      </c>
      <c r="S348" s="553">
        <f t="shared" si="111"/>
        <v>0</v>
      </c>
      <c r="T348" s="112">
        <f t="shared" si="110"/>
        <v>0</v>
      </c>
    </row>
    <row r="349" spans="1:21" s="33" customFormat="1" ht="94.5" hidden="1">
      <c r="A349" s="54">
        <v>250363</v>
      </c>
      <c r="B349" s="54"/>
      <c r="C349" s="54"/>
      <c r="D349" s="54"/>
      <c r="E349" s="51" t="s">
        <v>378</v>
      </c>
      <c r="F349" s="78">
        <f t="shared" si="107"/>
        <v>0</v>
      </c>
      <c r="G349" s="78"/>
      <c r="H349" s="78"/>
      <c r="I349" s="78"/>
      <c r="J349" s="78"/>
      <c r="K349" s="78"/>
      <c r="L349" s="169"/>
      <c r="M349" s="78"/>
      <c r="N349" s="78"/>
      <c r="O349" s="78"/>
      <c r="P349" s="78"/>
      <c r="Q349" s="78"/>
      <c r="R349" s="78">
        <f t="shared" si="113"/>
        <v>0</v>
      </c>
      <c r="S349" s="553">
        <f t="shared" si="111"/>
        <v>0</v>
      </c>
      <c r="T349" s="112">
        <f t="shared" si="110"/>
        <v>0</v>
      </c>
    </row>
    <row r="350" spans="1:21" s="369" customFormat="1" ht="15.75">
      <c r="A350" s="56">
        <v>250380</v>
      </c>
      <c r="B350" s="62" t="s">
        <v>644</v>
      </c>
      <c r="C350" s="62" t="s">
        <v>89</v>
      </c>
      <c r="D350" s="62" t="s">
        <v>90</v>
      </c>
      <c r="E350" s="57" t="s">
        <v>526</v>
      </c>
      <c r="F350" s="669">
        <f t="shared" si="107"/>
        <v>1008262</v>
      </c>
      <c r="G350" s="669">
        <f>879000+129262</f>
        <v>1008262</v>
      </c>
      <c r="H350" s="669"/>
      <c r="I350" s="669"/>
      <c r="J350" s="669"/>
      <c r="K350" s="669">
        <f>+L350+O350</f>
        <v>1350000</v>
      </c>
      <c r="L350" s="669"/>
      <c r="M350" s="669"/>
      <c r="N350" s="669"/>
      <c r="O350" s="669">
        <f>350000+1000000</f>
        <v>1350000</v>
      </c>
      <c r="P350" s="669">
        <v>1350000</v>
      </c>
      <c r="Q350" s="669">
        <v>1350000</v>
      </c>
      <c r="R350" s="669">
        <f>+K350+F350</f>
        <v>2358262</v>
      </c>
      <c r="S350" s="706">
        <f t="shared" si="111"/>
        <v>2358262</v>
      </c>
      <c r="T350" s="709">
        <f>P350-Q350</f>
        <v>0</v>
      </c>
      <c r="U350" s="710">
        <f>O350-P350</f>
        <v>0</v>
      </c>
    </row>
    <row r="351" spans="1:21" s="36" customFormat="1" ht="15.75" hidden="1">
      <c r="A351" s="351">
        <v>250381</v>
      </c>
      <c r="B351" s="351"/>
      <c r="C351" s="351"/>
      <c r="D351" s="351"/>
      <c r="E351" s="355"/>
      <c r="F351" s="353">
        <f t="shared" si="107"/>
        <v>0</v>
      </c>
      <c r="G351" s="353"/>
      <c r="H351" s="353"/>
      <c r="I351" s="353"/>
      <c r="J351" s="353"/>
      <c r="K351" s="353">
        <f>+L351+O351</f>
        <v>0</v>
      </c>
      <c r="L351" s="354"/>
      <c r="M351" s="353"/>
      <c r="N351" s="353"/>
      <c r="O351" s="353"/>
      <c r="P351" s="353"/>
      <c r="Q351" s="353"/>
      <c r="R351" s="353">
        <f t="shared" si="113"/>
        <v>0</v>
      </c>
      <c r="S351" s="553">
        <f t="shared" si="111"/>
        <v>0</v>
      </c>
      <c r="T351" s="112">
        <f t="shared" si="110"/>
        <v>0</v>
      </c>
    </row>
    <row r="352" spans="1:21" s="33" customFormat="1" ht="110.25" hidden="1">
      <c r="A352" s="56">
        <v>250382</v>
      </c>
      <c r="B352" s="56"/>
      <c r="C352" s="56"/>
      <c r="D352" s="56"/>
      <c r="E352" s="51" t="s">
        <v>30</v>
      </c>
      <c r="F352" s="78">
        <f t="shared" si="107"/>
        <v>0</v>
      </c>
      <c r="G352" s="78"/>
      <c r="H352" s="78"/>
      <c r="I352" s="78"/>
      <c r="J352" s="78"/>
      <c r="K352" s="78">
        <f>+L352+O352</f>
        <v>0</v>
      </c>
      <c r="L352" s="169"/>
      <c r="M352" s="78"/>
      <c r="N352" s="78"/>
      <c r="O352" s="78"/>
      <c r="P352" s="78"/>
      <c r="Q352" s="78"/>
      <c r="R352" s="78">
        <f t="shared" si="113"/>
        <v>0</v>
      </c>
      <c r="S352" s="553">
        <f t="shared" si="111"/>
        <v>0</v>
      </c>
      <c r="T352" s="112">
        <f t="shared" si="110"/>
        <v>0</v>
      </c>
    </row>
    <row r="353" spans="1:21" s="33" customFormat="1" ht="409.5" hidden="1">
      <c r="A353" s="346">
        <v>250383</v>
      </c>
      <c r="B353" s="346"/>
      <c r="C353" s="346"/>
      <c r="D353" s="346"/>
      <c r="E353" s="343" t="s">
        <v>498</v>
      </c>
      <c r="F353" s="344">
        <f t="shared" si="107"/>
        <v>0</v>
      </c>
      <c r="G353" s="347"/>
      <c r="H353" s="344"/>
      <c r="I353" s="344"/>
      <c r="J353" s="344"/>
      <c r="K353" s="344">
        <f>+L353+O353</f>
        <v>0</v>
      </c>
      <c r="L353" s="345"/>
      <c r="M353" s="344"/>
      <c r="N353" s="344"/>
      <c r="O353" s="344"/>
      <c r="P353" s="344"/>
      <c r="Q353" s="344"/>
      <c r="R353" s="344">
        <f t="shared" si="113"/>
        <v>0</v>
      </c>
      <c r="S353" s="553">
        <f t="shared" si="111"/>
        <v>0</v>
      </c>
      <c r="T353" s="112">
        <f t="shared" si="110"/>
        <v>0</v>
      </c>
    </row>
    <row r="354" spans="1:21" s="33" customFormat="1" ht="15.75" hidden="1">
      <c r="A354" s="351"/>
      <c r="B354" s="351"/>
      <c r="C354" s="351"/>
      <c r="D354" s="351"/>
      <c r="E354" s="355"/>
      <c r="F354" s="353">
        <f>+G354+J354</f>
        <v>0</v>
      </c>
      <c r="G354" s="353"/>
      <c r="H354" s="353"/>
      <c r="I354" s="353"/>
      <c r="J354" s="353"/>
      <c r="K354" s="353">
        <f t="shared" ref="K354:K360" si="114">+L354+O354</f>
        <v>0</v>
      </c>
      <c r="L354" s="354"/>
      <c r="M354" s="353"/>
      <c r="N354" s="353"/>
      <c r="O354" s="353"/>
      <c r="P354" s="353"/>
      <c r="Q354" s="353"/>
      <c r="R354" s="353">
        <f t="shared" si="113"/>
        <v>0</v>
      </c>
      <c r="S354" s="553">
        <f t="shared" si="111"/>
        <v>0</v>
      </c>
      <c r="T354" s="112">
        <f t="shared" si="110"/>
        <v>0</v>
      </c>
    </row>
    <row r="355" spans="1:21" s="36" customFormat="1" ht="15.75" hidden="1">
      <c r="M355" s="171"/>
      <c r="N355" s="171"/>
      <c r="O355" s="171"/>
      <c r="P355" s="171"/>
      <c r="Q355" s="171"/>
      <c r="R355" s="171"/>
      <c r="S355" s="553">
        <f t="shared" si="111"/>
        <v>0</v>
      </c>
      <c r="T355" s="112">
        <f t="shared" si="110"/>
        <v>0</v>
      </c>
    </row>
    <row r="356" spans="1:21" s="33" customFormat="1" ht="15.75" hidden="1">
      <c r="A356" s="54"/>
      <c r="B356" s="54"/>
      <c r="C356" s="54"/>
      <c r="D356" s="54"/>
      <c r="E356" s="51"/>
      <c r="F356" s="78">
        <f t="shared" ref="F356:F361" si="115">+G356+J356</f>
        <v>0</v>
      </c>
      <c r="G356" s="78"/>
      <c r="H356" s="78"/>
      <c r="I356" s="78"/>
      <c r="J356" s="78"/>
      <c r="K356" s="78">
        <f t="shared" si="114"/>
        <v>0</v>
      </c>
      <c r="L356" s="169"/>
      <c r="M356" s="78"/>
      <c r="N356" s="78"/>
      <c r="O356" s="78"/>
      <c r="P356" s="78"/>
      <c r="Q356" s="78"/>
      <c r="R356" s="78">
        <f t="shared" si="113"/>
        <v>0</v>
      </c>
      <c r="S356" s="553">
        <f t="shared" si="111"/>
        <v>0</v>
      </c>
      <c r="T356" s="112">
        <f t="shared" si="110"/>
        <v>0</v>
      </c>
    </row>
    <row r="357" spans="1:21" s="33" customFormat="1" ht="15.75" hidden="1">
      <c r="A357" s="54"/>
      <c r="B357" s="54"/>
      <c r="C357" s="54"/>
      <c r="D357" s="54"/>
      <c r="E357" s="51"/>
      <c r="F357" s="78">
        <f t="shared" si="115"/>
        <v>0</v>
      </c>
      <c r="G357" s="78"/>
      <c r="H357" s="78"/>
      <c r="I357" s="78"/>
      <c r="J357" s="78"/>
      <c r="K357" s="78">
        <f t="shared" si="114"/>
        <v>0</v>
      </c>
      <c r="L357" s="169"/>
      <c r="M357" s="78"/>
      <c r="N357" s="78"/>
      <c r="O357" s="78"/>
      <c r="P357" s="78"/>
      <c r="Q357" s="78"/>
      <c r="R357" s="78">
        <f t="shared" si="113"/>
        <v>0</v>
      </c>
      <c r="S357" s="553">
        <f t="shared" si="111"/>
        <v>0</v>
      </c>
      <c r="T357" s="112">
        <f t="shared" si="110"/>
        <v>0</v>
      </c>
    </row>
    <row r="358" spans="1:21" s="33" customFormat="1" ht="15.75" hidden="1">
      <c r="A358" s="54"/>
      <c r="B358" s="54"/>
      <c r="C358" s="54"/>
      <c r="D358" s="54"/>
      <c r="E358" s="51"/>
      <c r="F358" s="78">
        <f t="shared" si="115"/>
        <v>0</v>
      </c>
      <c r="G358" s="78"/>
      <c r="H358" s="78"/>
      <c r="I358" s="78"/>
      <c r="J358" s="78"/>
      <c r="K358" s="78"/>
      <c r="L358" s="169"/>
      <c r="M358" s="78"/>
      <c r="N358" s="78"/>
      <c r="O358" s="78"/>
      <c r="P358" s="78"/>
      <c r="Q358" s="78"/>
      <c r="R358" s="78">
        <f t="shared" si="113"/>
        <v>0</v>
      </c>
      <c r="S358" s="553">
        <f t="shared" si="111"/>
        <v>0</v>
      </c>
      <c r="T358" s="112">
        <f t="shared" si="110"/>
        <v>0</v>
      </c>
    </row>
    <row r="359" spans="1:21" s="33" customFormat="1" ht="15.75" hidden="1">
      <c r="A359" s="54"/>
      <c r="B359" s="54"/>
      <c r="C359" s="54"/>
      <c r="D359" s="54"/>
      <c r="E359" s="51"/>
      <c r="F359" s="78">
        <f t="shared" si="115"/>
        <v>0</v>
      </c>
      <c r="G359" s="78"/>
      <c r="H359" s="78"/>
      <c r="I359" s="78"/>
      <c r="J359" s="78"/>
      <c r="K359" s="78"/>
      <c r="L359" s="169"/>
      <c r="M359" s="78"/>
      <c r="N359" s="78"/>
      <c r="O359" s="78"/>
      <c r="P359" s="78"/>
      <c r="Q359" s="78"/>
      <c r="R359" s="78">
        <f t="shared" si="113"/>
        <v>0</v>
      </c>
      <c r="S359" s="553">
        <f t="shared" si="111"/>
        <v>0</v>
      </c>
      <c r="T359" s="112">
        <f t="shared" si="110"/>
        <v>0</v>
      </c>
    </row>
    <row r="360" spans="1:21" s="33" customFormat="1" ht="15.75" hidden="1">
      <c r="A360" s="54"/>
      <c r="B360" s="54"/>
      <c r="C360" s="54"/>
      <c r="D360" s="54"/>
      <c r="E360" s="51"/>
      <c r="F360" s="78">
        <f t="shared" si="115"/>
        <v>0</v>
      </c>
      <c r="G360" s="78"/>
      <c r="H360" s="78"/>
      <c r="I360" s="78"/>
      <c r="J360" s="78"/>
      <c r="K360" s="78">
        <f t="shared" si="114"/>
        <v>0</v>
      </c>
      <c r="L360" s="169"/>
      <c r="M360" s="78"/>
      <c r="N360" s="78"/>
      <c r="O360" s="78"/>
      <c r="P360" s="78"/>
      <c r="Q360" s="78"/>
      <c r="R360" s="78">
        <f t="shared" si="113"/>
        <v>0</v>
      </c>
      <c r="S360" s="553">
        <f t="shared" si="111"/>
        <v>0</v>
      </c>
      <c r="T360" s="112">
        <f t="shared" si="110"/>
        <v>0</v>
      </c>
    </row>
    <row r="361" spans="1:21" s="33" customFormat="1" ht="15.75" hidden="1">
      <c r="A361" s="346">
        <v>250404</v>
      </c>
      <c r="B361" s="346"/>
      <c r="C361" s="346"/>
      <c r="D361" s="346"/>
      <c r="E361" s="348" t="s">
        <v>552</v>
      </c>
      <c r="F361" s="344">
        <f t="shared" si="115"/>
        <v>0</v>
      </c>
      <c r="G361" s="344"/>
      <c r="H361" s="344"/>
      <c r="I361" s="344"/>
      <c r="J361" s="344"/>
      <c r="K361" s="344">
        <f>+L361+O361</f>
        <v>0</v>
      </c>
      <c r="L361" s="349"/>
      <c r="M361" s="350"/>
      <c r="N361" s="350"/>
      <c r="O361" s="350"/>
      <c r="P361" s="350"/>
      <c r="Q361" s="350"/>
      <c r="R361" s="344">
        <f>+K361+F361</f>
        <v>0</v>
      </c>
      <c r="S361" s="553">
        <f t="shared" si="111"/>
        <v>0</v>
      </c>
      <c r="T361" s="112">
        <f t="shared" si="110"/>
        <v>0</v>
      </c>
    </row>
    <row r="362" spans="1:21" s="554" customFormat="1" ht="15.75">
      <c r="A362" s="560"/>
      <c r="B362" s="559"/>
      <c r="C362" s="559"/>
      <c r="D362" s="559"/>
      <c r="E362" s="566" t="s">
        <v>380</v>
      </c>
      <c r="F362" s="679">
        <f>+F13+F26+F33+F35+F99+F132+F61+F188+F290+F233+F199+F222+F268+F240+F273+F305+F296+F284</f>
        <v>6001392095</v>
      </c>
      <c r="G362" s="691">
        <f>+G13+G26+G33+G35+G99+G132+G61+G188+G290+G233+G199+G222+G268+G240+G273+G305+G296</f>
        <v>5961096815</v>
      </c>
      <c r="H362" s="679">
        <f t="shared" ref="H362:R362" si="116">+H13+H26+H33+H35+H99+H132+H61+H188+H290+H233+H199+H222+H268+H240+H273+H305+H296+H284</f>
        <v>420170080</v>
      </c>
      <c r="I362" s="679">
        <f t="shared" si="116"/>
        <v>69122914</v>
      </c>
      <c r="J362" s="679">
        <f t="shared" si="116"/>
        <v>4700000</v>
      </c>
      <c r="K362" s="679">
        <f t="shared" si="116"/>
        <v>165670969</v>
      </c>
      <c r="L362" s="679">
        <f t="shared" si="116"/>
        <v>122631554</v>
      </c>
      <c r="M362" s="679">
        <f t="shared" si="116"/>
        <v>11628102</v>
      </c>
      <c r="N362" s="679">
        <f t="shared" si="116"/>
        <v>2916379</v>
      </c>
      <c r="O362" s="679">
        <f t="shared" si="116"/>
        <v>43039415</v>
      </c>
      <c r="P362" s="679">
        <f t="shared" si="116"/>
        <v>27835705</v>
      </c>
      <c r="Q362" s="679">
        <f t="shared" si="116"/>
        <v>27835705</v>
      </c>
      <c r="R362" s="679">
        <f t="shared" si="116"/>
        <v>6167063064</v>
      </c>
      <c r="S362" s="706">
        <f t="shared" si="111"/>
        <v>6167063064</v>
      </c>
      <c r="T362" s="707">
        <f>P362-Q362</f>
        <v>0</v>
      </c>
      <c r="U362" s="708">
        <f>O362-P362</f>
        <v>15203710</v>
      </c>
    </row>
    <row r="363" spans="1:21" s="357" customFormat="1" ht="15.75">
      <c r="A363" s="72"/>
      <c r="B363" s="542"/>
      <c r="C363" s="542"/>
      <c r="D363" s="542"/>
      <c r="E363" s="73"/>
      <c r="F363" s="86"/>
      <c r="G363" s="86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6"/>
      <c r="S363" s="722">
        <v>1</v>
      </c>
      <c r="T363" s="709">
        <f>P363-Q363</f>
        <v>0</v>
      </c>
      <c r="U363" s="710">
        <f>O363-P363</f>
        <v>0</v>
      </c>
    </row>
    <row r="364" spans="1:21" s="357" customFormat="1" ht="20.25">
      <c r="A364" s="72"/>
      <c r="B364" s="542"/>
      <c r="C364" s="542"/>
      <c r="D364" s="542"/>
      <c r="E364" s="291" t="s">
        <v>987</v>
      </c>
      <c r="F364" s="291"/>
      <c r="G364" s="295"/>
      <c r="H364" s="296"/>
      <c r="J364" s="358"/>
      <c r="K364" s="125"/>
      <c r="L364" s="125"/>
      <c r="M364" s="291" t="s">
        <v>988</v>
      </c>
      <c r="N364" s="125"/>
      <c r="P364" s="52"/>
      <c r="Q364" s="659"/>
      <c r="R364" s="86"/>
      <c r="S364" s="722">
        <v>1</v>
      </c>
      <c r="T364" s="709">
        <f>S364-R364</f>
        <v>1</v>
      </c>
      <c r="U364" s="723"/>
    </row>
    <row r="365" spans="1:21" s="697" customFormat="1" ht="14.1" customHeight="1">
      <c r="A365" s="589"/>
      <c r="B365" s="694"/>
      <c r="C365" s="694"/>
      <c r="D365" s="694"/>
      <c r="E365" s="695" t="s">
        <v>669</v>
      </c>
      <c r="F365" s="696">
        <f t="shared" ref="F365:S365" si="117">F14+F27+F36+F62+F100+F134+F190+F200+F223+F241+F269+F293+F299+F306+F276+F287</f>
        <v>6001392095</v>
      </c>
      <c r="G365" s="696">
        <f t="shared" si="117"/>
        <v>5961096815</v>
      </c>
      <c r="H365" s="696">
        <f t="shared" si="117"/>
        <v>420170080</v>
      </c>
      <c r="I365" s="696">
        <f t="shared" si="117"/>
        <v>69122914</v>
      </c>
      <c r="J365" s="696">
        <f t="shared" si="117"/>
        <v>4700000</v>
      </c>
      <c r="K365" s="696">
        <f t="shared" si="117"/>
        <v>165670969</v>
      </c>
      <c r="L365" s="696">
        <f t="shared" si="117"/>
        <v>122631554</v>
      </c>
      <c r="M365" s="696">
        <f t="shared" si="117"/>
        <v>11628102</v>
      </c>
      <c r="N365" s="696">
        <f t="shared" si="117"/>
        <v>2916379</v>
      </c>
      <c r="O365" s="696">
        <f t="shared" si="117"/>
        <v>43039415</v>
      </c>
      <c r="P365" s="696">
        <f t="shared" si="117"/>
        <v>27835705</v>
      </c>
      <c r="Q365" s="696">
        <f t="shared" si="117"/>
        <v>27835705</v>
      </c>
      <c r="R365" s="696">
        <f t="shared" si="117"/>
        <v>6167063064</v>
      </c>
      <c r="S365" s="696">
        <f t="shared" si="117"/>
        <v>6167063064</v>
      </c>
    </row>
    <row r="366" spans="1:21" s="697" customFormat="1" ht="14.1" customHeight="1">
      <c r="A366" s="589"/>
      <c r="B366" s="694"/>
      <c r="C366" s="694"/>
      <c r="D366" s="694"/>
      <c r="E366" s="695"/>
      <c r="F366" s="695" t="b">
        <f t="shared" ref="F366:S366" si="118">F362=F365</f>
        <v>1</v>
      </c>
      <c r="G366" s="695" t="b">
        <f t="shared" si="118"/>
        <v>1</v>
      </c>
      <c r="H366" s="695" t="b">
        <f t="shared" si="118"/>
        <v>1</v>
      </c>
      <c r="I366" s="695" t="b">
        <f t="shared" si="118"/>
        <v>1</v>
      </c>
      <c r="J366" s="695" t="b">
        <f t="shared" si="118"/>
        <v>1</v>
      </c>
      <c r="K366" s="695" t="b">
        <f t="shared" si="118"/>
        <v>1</v>
      </c>
      <c r="L366" s="695" t="b">
        <f t="shared" si="118"/>
        <v>1</v>
      </c>
      <c r="M366" s="695" t="b">
        <f t="shared" si="118"/>
        <v>1</v>
      </c>
      <c r="N366" s="695" t="b">
        <f t="shared" si="118"/>
        <v>1</v>
      </c>
      <c r="O366" s="695" t="b">
        <f t="shared" si="118"/>
        <v>1</v>
      </c>
      <c r="P366" s="695" t="b">
        <f t="shared" si="118"/>
        <v>1</v>
      </c>
      <c r="Q366" s="695" t="b">
        <f t="shared" si="118"/>
        <v>1</v>
      </c>
      <c r="R366" s="695" t="b">
        <f t="shared" si="118"/>
        <v>1</v>
      </c>
      <c r="S366" s="695" t="b">
        <f t="shared" si="118"/>
        <v>1</v>
      </c>
    </row>
    <row r="367" spans="1:21" s="701" customFormat="1" ht="14.1" customHeight="1">
      <c r="A367" s="36"/>
      <c r="B367" s="698"/>
      <c r="C367" s="698"/>
      <c r="D367" s="698"/>
      <c r="E367" s="699"/>
      <c r="F367" s="700" t="b">
        <f>F365=F362</f>
        <v>1</v>
      </c>
      <c r="G367" s="700" t="b">
        <f t="shared" ref="G367:S367" si="119">G365=G362</f>
        <v>1</v>
      </c>
      <c r="H367" s="700" t="b">
        <f t="shared" si="119"/>
        <v>1</v>
      </c>
      <c r="I367" s="700" t="b">
        <f t="shared" si="119"/>
        <v>1</v>
      </c>
      <c r="J367" s="700" t="b">
        <f t="shared" si="119"/>
        <v>1</v>
      </c>
      <c r="K367" s="700" t="b">
        <f t="shared" si="119"/>
        <v>1</v>
      </c>
      <c r="L367" s="700" t="b">
        <f t="shared" si="119"/>
        <v>1</v>
      </c>
      <c r="M367" s="700" t="b">
        <f t="shared" si="119"/>
        <v>1</v>
      </c>
      <c r="N367" s="700" t="b">
        <f t="shared" si="119"/>
        <v>1</v>
      </c>
      <c r="O367" s="700" t="b">
        <f t="shared" si="119"/>
        <v>1</v>
      </c>
      <c r="P367" s="700" t="b">
        <f t="shared" si="119"/>
        <v>1</v>
      </c>
      <c r="Q367" s="700" t="b">
        <f t="shared" si="119"/>
        <v>1</v>
      </c>
      <c r="R367" s="700" t="b">
        <f t="shared" si="119"/>
        <v>1</v>
      </c>
      <c r="S367" s="700" t="b">
        <f t="shared" si="119"/>
        <v>1</v>
      </c>
    </row>
    <row r="368" spans="1:21" s="701" customFormat="1" ht="14.1" customHeight="1">
      <c r="A368" s="36"/>
      <c r="B368" s="698"/>
      <c r="C368" s="698"/>
      <c r="D368" s="698"/>
      <c r="E368" s="699"/>
      <c r="F368" s="699"/>
      <c r="G368" s="699"/>
      <c r="H368" s="699"/>
      <c r="I368" s="699"/>
      <c r="J368" s="699"/>
      <c r="K368" s="699"/>
      <c r="L368" s="699"/>
      <c r="M368" s="699"/>
      <c r="N368" s="699"/>
      <c r="O368" s="699"/>
      <c r="P368" s="699"/>
      <c r="Q368" s="702"/>
      <c r="R368" s="699"/>
      <c r="S368" s="699"/>
    </row>
    <row r="369" spans="2:18" ht="14.1" customHeight="1">
      <c r="B369" s="698"/>
      <c r="C369" s="698"/>
      <c r="D369" s="698"/>
      <c r="E369" s="699"/>
      <c r="F369" s="699"/>
      <c r="G369" s="699"/>
      <c r="H369" s="699"/>
      <c r="I369" s="699"/>
      <c r="J369" s="699"/>
      <c r="K369" s="699"/>
      <c r="L369" s="699"/>
      <c r="M369" s="699"/>
      <c r="N369" s="699"/>
      <c r="O369" s="699"/>
      <c r="P369" s="700">
        <f>F362+Q362</f>
        <v>6029227800</v>
      </c>
      <c r="Q369" s="702"/>
      <c r="R369" s="699"/>
    </row>
    <row r="370" spans="2:18" ht="14.1" customHeight="1">
      <c r="B370" s="698"/>
      <c r="C370" s="698"/>
      <c r="D370" s="698"/>
      <c r="E370" s="699"/>
      <c r="F370" s="699"/>
      <c r="G370" s="699"/>
      <c r="H370" s="699"/>
      <c r="I370" s="699"/>
      <c r="J370" s="699"/>
      <c r="K370" s="699"/>
      <c r="L370" s="699"/>
      <c r="M370" s="699"/>
      <c r="N370" s="699"/>
      <c r="O370" s="699"/>
      <c r="P370" s="699"/>
      <c r="Q370" s="702"/>
      <c r="R370" s="699"/>
    </row>
    <row r="371" spans="2:18">
      <c r="B371" s="698"/>
      <c r="C371" s="698"/>
      <c r="D371" s="698"/>
      <c r="E371" s="699"/>
      <c r="F371" s="699"/>
      <c r="G371" s="699"/>
      <c r="H371" s="699"/>
      <c r="I371" s="699"/>
      <c r="J371" s="699"/>
      <c r="K371" s="699"/>
      <c r="L371" s="699"/>
      <c r="M371" s="699"/>
      <c r="N371" s="699"/>
      <c r="O371" s="699"/>
      <c r="P371" s="699"/>
      <c r="Q371" s="702"/>
      <c r="R371" s="699"/>
    </row>
    <row r="372" spans="2:18">
      <c r="B372" s="698"/>
      <c r="C372" s="698"/>
      <c r="D372" s="698"/>
      <c r="E372" s="699"/>
      <c r="F372" s="699"/>
      <c r="G372" s="699"/>
      <c r="H372" s="699"/>
      <c r="I372" s="699"/>
      <c r="J372" s="699"/>
      <c r="K372" s="699"/>
      <c r="L372" s="699"/>
      <c r="M372" s="699"/>
      <c r="N372" s="699"/>
      <c r="O372" s="699"/>
      <c r="P372" s="699"/>
      <c r="Q372" s="702"/>
      <c r="R372" s="699"/>
    </row>
    <row r="373" spans="2:18">
      <c r="B373" s="698"/>
      <c r="C373" s="698"/>
      <c r="D373" s="698"/>
      <c r="E373" s="699"/>
      <c r="F373" s="699"/>
      <c r="G373" s="699"/>
      <c r="H373" s="699"/>
      <c r="I373" s="699"/>
      <c r="J373" s="699"/>
      <c r="K373" s="699"/>
      <c r="L373" s="699"/>
      <c r="M373" s="699"/>
      <c r="N373" s="699"/>
      <c r="O373" s="699"/>
      <c r="P373" s="699"/>
      <c r="Q373" s="702"/>
      <c r="R373" s="699"/>
    </row>
    <row r="374" spans="2:18">
      <c r="B374" s="698"/>
      <c r="C374" s="698"/>
      <c r="D374" s="698"/>
      <c r="E374" s="699"/>
      <c r="F374" s="699"/>
      <c r="G374" s="699"/>
      <c r="H374" s="699"/>
      <c r="I374" s="699"/>
      <c r="J374" s="699"/>
      <c r="K374" s="699"/>
      <c r="L374" s="699"/>
      <c r="M374" s="699"/>
      <c r="N374" s="699"/>
      <c r="O374" s="699"/>
      <c r="P374" s="699"/>
      <c r="Q374" s="702"/>
      <c r="R374" s="699"/>
    </row>
    <row r="375" spans="2:18">
      <c r="B375" s="698"/>
      <c r="C375" s="698"/>
      <c r="D375" s="698"/>
      <c r="E375" s="699"/>
      <c r="F375" s="699"/>
      <c r="G375" s="699"/>
      <c r="H375" s="699"/>
      <c r="I375" s="699"/>
      <c r="J375" s="699"/>
      <c r="K375" s="699"/>
      <c r="L375" s="699"/>
      <c r="M375" s="699"/>
      <c r="N375" s="699"/>
      <c r="O375" s="699"/>
      <c r="P375" s="699"/>
      <c r="Q375" s="702"/>
      <c r="R375" s="699"/>
    </row>
    <row r="376" spans="2:18">
      <c r="B376" s="698"/>
      <c r="C376" s="698"/>
      <c r="D376" s="698"/>
      <c r="E376" s="699"/>
      <c r="F376" s="699"/>
      <c r="G376" s="699"/>
      <c r="H376" s="699"/>
      <c r="I376" s="699"/>
      <c r="J376" s="699"/>
      <c r="K376" s="699"/>
      <c r="L376" s="699"/>
      <c r="M376" s="699"/>
      <c r="N376" s="699"/>
      <c r="O376" s="699"/>
      <c r="P376" s="699"/>
      <c r="Q376" s="702"/>
      <c r="R376" s="699"/>
    </row>
  </sheetData>
  <autoFilter ref="S1:S369">
    <filterColumn colId="0">
      <customFilters and="1">
        <customFilter operator="greaterThan" val="0"/>
      </customFilters>
    </filterColumn>
  </autoFilter>
  <mergeCells count="26">
    <mergeCell ref="O2:R2"/>
    <mergeCell ref="O3:R3"/>
    <mergeCell ref="L7:L11"/>
    <mergeCell ref="I9:I11"/>
    <mergeCell ref="J7:J11"/>
    <mergeCell ref="K7:K11"/>
    <mergeCell ref="B4:R4"/>
    <mergeCell ref="M7:N8"/>
    <mergeCell ref="O7:O11"/>
    <mergeCell ref="B6:B11"/>
    <mergeCell ref="O1:R1"/>
    <mergeCell ref="R6:R11"/>
    <mergeCell ref="P8:P11"/>
    <mergeCell ref="A6:A10"/>
    <mergeCell ref="M9:M11"/>
    <mergeCell ref="N9:N11"/>
    <mergeCell ref="H7:I8"/>
    <mergeCell ref="H9:H11"/>
    <mergeCell ref="G7:G11"/>
    <mergeCell ref="F7:F11"/>
    <mergeCell ref="C6:C11"/>
    <mergeCell ref="D6:D11"/>
    <mergeCell ref="E6:E11"/>
    <mergeCell ref="K6:Q6"/>
    <mergeCell ref="Q9:Q11"/>
    <mergeCell ref="F6:J6"/>
  </mergeCells>
  <phoneticPr fontId="0" type="noConversion"/>
  <printOptions horizontalCentered="1"/>
  <pageMargins left="0.2" right="0.2" top="0.38" bottom="0.17" header="0.17" footer="0.17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R30"/>
  <sheetViews>
    <sheetView showZeros="0" view="pageBreakPreview" zoomScale="50" zoomScaleNormal="75" zoomScaleSheetLayoutView="75" workbookViewId="0">
      <pane xSplit="5" ySplit="12" topLeftCell="F13" activePane="bottomRight" state="frozen"/>
      <selection pane="topRight" activeCell="C1" sqref="C1"/>
      <selection pane="bottomLeft" activeCell="A13" sqref="A13"/>
      <selection pane="bottomRight" activeCell="A4" sqref="A4:Q4"/>
    </sheetView>
  </sheetViews>
  <sheetFormatPr defaultRowHeight="12.75"/>
  <cols>
    <col min="1" max="1" width="13.140625" hidden="1" customWidth="1"/>
    <col min="2" max="2" width="15" customWidth="1"/>
    <col min="3" max="4" width="13.140625" customWidth="1"/>
    <col min="5" max="5" width="37.42578125" customWidth="1"/>
    <col min="6" max="6" width="12.85546875" customWidth="1"/>
    <col min="7" max="7" width="15.140625" customWidth="1"/>
    <col min="8" max="8" width="13.85546875" customWidth="1"/>
    <col min="9" max="9" width="10.85546875" customWidth="1"/>
    <col min="10" max="10" width="12.42578125" customWidth="1"/>
    <col min="11" max="11" width="14.85546875" customWidth="1"/>
    <col min="12" max="12" width="12.28515625" customWidth="1"/>
    <col min="13" max="13" width="11.42578125" customWidth="1"/>
    <col min="14" max="14" width="12.5703125" customWidth="1"/>
    <col min="15" max="15" width="16" customWidth="1"/>
    <col min="16" max="16" width="13.85546875" customWidth="1"/>
    <col min="17" max="17" width="11.42578125" customWidth="1"/>
  </cols>
  <sheetData>
    <row r="1" spans="1:18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t="s">
        <v>424</v>
      </c>
      <c r="N1" s="813" t="s">
        <v>540</v>
      </c>
      <c r="O1" s="813"/>
      <c r="P1" s="813"/>
      <c r="Q1" s="813"/>
    </row>
    <row r="2" spans="1:18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813" t="s">
        <v>576</v>
      </c>
      <c r="O2" s="813"/>
      <c r="P2" s="813"/>
      <c r="Q2" s="813"/>
    </row>
    <row r="3" spans="1:18" ht="16.5" customHeight="1">
      <c r="A3" s="2"/>
      <c r="B3" s="2"/>
      <c r="C3" s="2"/>
      <c r="D3" s="2"/>
      <c r="E3" s="27"/>
      <c r="F3" s="2"/>
      <c r="G3" s="2"/>
      <c r="H3" s="2"/>
      <c r="I3" s="2"/>
      <c r="J3" s="2"/>
      <c r="K3" s="2"/>
      <c r="L3" s="2"/>
      <c r="N3" s="813" t="s">
        <v>66</v>
      </c>
      <c r="O3" s="813"/>
      <c r="P3" s="813"/>
      <c r="Q3" s="813"/>
    </row>
    <row r="4" spans="1:18" ht="38.25" customHeight="1">
      <c r="A4" s="829" t="s">
        <v>9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29"/>
    </row>
    <row r="5" spans="1:18" ht="19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8" ht="16.5" customHeight="1">
      <c r="A6" s="2"/>
      <c r="B6" s="2"/>
      <c r="C6" s="2"/>
      <c r="D6" s="2"/>
      <c r="E6" s="20"/>
      <c r="F6" s="2"/>
      <c r="G6" s="2"/>
      <c r="H6" s="2"/>
      <c r="I6" s="2"/>
      <c r="J6" s="2"/>
      <c r="K6" s="2"/>
      <c r="L6" s="2"/>
      <c r="O6" s="2"/>
      <c r="P6" s="2"/>
      <c r="Q6" s="46" t="s">
        <v>531</v>
      </c>
    </row>
    <row r="7" spans="1:18" ht="21.75" customHeight="1">
      <c r="A7" s="806" t="s">
        <v>46</v>
      </c>
      <c r="B7" s="806" t="s">
        <v>75</v>
      </c>
      <c r="C7" s="806" t="s">
        <v>397</v>
      </c>
      <c r="D7" s="806" t="s">
        <v>76</v>
      </c>
      <c r="E7" s="806" t="s">
        <v>398</v>
      </c>
      <c r="F7" s="825" t="s">
        <v>349</v>
      </c>
      <c r="G7" s="833"/>
      <c r="H7" s="833"/>
      <c r="I7" s="833"/>
      <c r="J7" s="823" t="s">
        <v>350</v>
      </c>
      <c r="K7" s="824"/>
      <c r="L7" s="824"/>
      <c r="M7" s="824"/>
      <c r="N7" s="823" t="s">
        <v>351</v>
      </c>
      <c r="O7" s="824"/>
      <c r="P7" s="824"/>
      <c r="Q7" s="825"/>
    </row>
    <row r="8" spans="1:18" ht="21" customHeight="1">
      <c r="A8" s="807"/>
      <c r="B8" s="807"/>
      <c r="C8" s="807"/>
      <c r="D8" s="807"/>
      <c r="E8" s="807"/>
      <c r="F8" s="832" t="s">
        <v>1</v>
      </c>
      <c r="G8" s="821" t="s">
        <v>2</v>
      </c>
      <c r="H8" s="192" t="s">
        <v>933</v>
      </c>
      <c r="I8" s="826" t="s">
        <v>393</v>
      </c>
      <c r="J8" s="821" t="s">
        <v>1</v>
      </c>
      <c r="K8" s="821" t="s">
        <v>2</v>
      </c>
      <c r="L8" s="192" t="s">
        <v>933</v>
      </c>
      <c r="M8" s="826" t="s">
        <v>393</v>
      </c>
      <c r="N8" s="821" t="s">
        <v>1</v>
      </c>
      <c r="O8" s="821" t="s">
        <v>2</v>
      </c>
      <c r="P8" s="192" t="s">
        <v>933</v>
      </c>
      <c r="Q8" s="826" t="s">
        <v>393</v>
      </c>
    </row>
    <row r="9" spans="1:18" ht="33" customHeight="1">
      <c r="A9" s="830"/>
      <c r="B9" s="807"/>
      <c r="C9" s="807"/>
      <c r="D9" s="807"/>
      <c r="E9" s="807"/>
      <c r="F9" s="832"/>
      <c r="G9" s="821"/>
      <c r="H9" s="822" t="s">
        <v>47</v>
      </c>
      <c r="I9" s="827"/>
      <c r="J9" s="821"/>
      <c r="K9" s="821"/>
      <c r="L9" s="822" t="s">
        <v>47</v>
      </c>
      <c r="M9" s="827"/>
      <c r="N9" s="821"/>
      <c r="O9" s="821"/>
      <c r="P9" s="822" t="s">
        <v>47</v>
      </c>
      <c r="Q9" s="827"/>
    </row>
    <row r="10" spans="1:18" ht="31.5" customHeight="1">
      <c r="A10" s="831"/>
      <c r="B10" s="807"/>
      <c r="C10" s="807"/>
      <c r="D10" s="807"/>
      <c r="E10" s="807"/>
      <c r="F10" s="832"/>
      <c r="G10" s="821"/>
      <c r="H10" s="822"/>
      <c r="I10" s="827"/>
      <c r="J10" s="821"/>
      <c r="K10" s="821"/>
      <c r="L10" s="822"/>
      <c r="M10" s="827"/>
      <c r="N10" s="821"/>
      <c r="O10" s="821"/>
      <c r="P10" s="822"/>
      <c r="Q10" s="827"/>
    </row>
    <row r="11" spans="1:18" ht="31.5" customHeight="1">
      <c r="A11" s="130" t="s">
        <v>951</v>
      </c>
      <c r="B11" s="808"/>
      <c r="C11" s="808"/>
      <c r="D11" s="808"/>
      <c r="E11" s="808"/>
      <c r="F11" s="832"/>
      <c r="G11" s="821"/>
      <c r="H11" s="822"/>
      <c r="I11" s="828"/>
      <c r="J11" s="821"/>
      <c r="K11" s="821"/>
      <c r="L11" s="822"/>
      <c r="M11" s="828"/>
      <c r="N11" s="821"/>
      <c r="O11" s="821"/>
      <c r="P11" s="822"/>
      <c r="Q11" s="828"/>
    </row>
    <row r="12" spans="1:18" ht="16.5" customHeight="1">
      <c r="A12" s="3"/>
      <c r="B12" s="21">
        <v>1</v>
      </c>
      <c r="C12" s="21">
        <v>2</v>
      </c>
      <c r="D12" s="21">
        <v>3</v>
      </c>
      <c r="E12" s="21">
        <v>4</v>
      </c>
      <c r="F12" s="3">
        <v>5</v>
      </c>
      <c r="G12" s="21">
        <v>6</v>
      </c>
      <c r="H12" s="21">
        <v>7</v>
      </c>
      <c r="I12" s="3">
        <v>8</v>
      </c>
      <c r="J12" s="21">
        <v>9</v>
      </c>
      <c r="K12" s="3">
        <v>10</v>
      </c>
      <c r="L12" s="21">
        <v>11</v>
      </c>
      <c r="M12" s="21">
        <v>12</v>
      </c>
      <c r="N12" s="3">
        <v>13</v>
      </c>
      <c r="O12" s="21">
        <v>14</v>
      </c>
      <c r="P12" s="21">
        <v>15</v>
      </c>
      <c r="Q12" s="3">
        <v>16</v>
      </c>
    </row>
    <row r="13" spans="1:18" s="564" customFormat="1" ht="51.95" customHeight="1">
      <c r="A13" s="560">
        <v>11</v>
      </c>
      <c r="B13" s="560">
        <v>1100000</v>
      </c>
      <c r="C13" s="560"/>
      <c r="D13" s="560"/>
      <c r="E13" s="557" t="s">
        <v>877</v>
      </c>
      <c r="F13" s="646">
        <f>SUM(F16:F17)</f>
        <v>707600</v>
      </c>
      <c r="G13" s="646">
        <f>SUM(G16:G17)</f>
        <v>245000</v>
      </c>
      <c r="H13" s="646"/>
      <c r="I13" s="646">
        <f t="shared" ref="I13:I25" si="0">F13+G13</f>
        <v>952600</v>
      </c>
      <c r="J13" s="646">
        <f>SUM(J16:J17)</f>
        <v>0</v>
      </c>
      <c r="K13" s="646">
        <f>SUM(K16:K17)</f>
        <v>-259700</v>
      </c>
      <c r="L13" s="646"/>
      <c r="M13" s="646">
        <f t="shared" ref="M13:M25" si="1">J13+K13</f>
        <v>-259700</v>
      </c>
      <c r="N13" s="646">
        <f t="shared" ref="N13:N25" si="2">F13+J13</f>
        <v>707600</v>
      </c>
      <c r="O13" s="646">
        <f t="shared" ref="O13:O25" si="3">G13+K13</f>
        <v>-14700</v>
      </c>
      <c r="P13" s="646"/>
      <c r="Q13" s="646">
        <f t="shared" ref="Q13:Q25" si="4">I13+M13</f>
        <v>692900</v>
      </c>
    </row>
    <row r="14" spans="1:18" s="564" customFormat="1" ht="51.95" customHeight="1">
      <c r="A14" s="560"/>
      <c r="B14" s="560">
        <v>1110000</v>
      </c>
      <c r="C14" s="560"/>
      <c r="D14" s="560"/>
      <c r="E14" s="557" t="s">
        <v>877</v>
      </c>
      <c r="F14" s="646">
        <f>F15</f>
        <v>707600</v>
      </c>
      <c r="G14" s="646">
        <f t="shared" ref="G14:Q14" si="5">G15</f>
        <v>245000</v>
      </c>
      <c r="H14" s="646">
        <f t="shared" si="5"/>
        <v>0</v>
      </c>
      <c r="I14" s="646">
        <f t="shared" si="5"/>
        <v>952600</v>
      </c>
      <c r="J14" s="646">
        <f t="shared" si="5"/>
        <v>0</v>
      </c>
      <c r="K14" s="646">
        <f t="shared" si="5"/>
        <v>-259700</v>
      </c>
      <c r="L14" s="646">
        <f t="shared" si="5"/>
        <v>0</v>
      </c>
      <c r="M14" s="646">
        <f t="shared" si="5"/>
        <v>-259700</v>
      </c>
      <c r="N14" s="646">
        <f t="shared" si="5"/>
        <v>707600</v>
      </c>
      <c r="O14" s="646">
        <f t="shared" si="5"/>
        <v>-14700</v>
      </c>
      <c r="P14" s="646">
        <f t="shared" si="5"/>
        <v>0</v>
      </c>
      <c r="Q14" s="646">
        <f t="shared" si="5"/>
        <v>692900</v>
      </c>
    </row>
    <row r="15" spans="1:18" s="650" customFormat="1" ht="78.75">
      <c r="A15" s="647"/>
      <c r="B15" s="647">
        <v>1118100</v>
      </c>
      <c r="C15" s="647">
        <v>8100</v>
      </c>
      <c r="D15" s="647"/>
      <c r="E15" s="648" t="s">
        <v>214</v>
      </c>
      <c r="F15" s="649">
        <f>SUM(F16:F17)</f>
        <v>707600</v>
      </c>
      <c r="G15" s="649">
        <f t="shared" ref="G15:Q15" si="6">SUM(G16:G17)</f>
        <v>245000</v>
      </c>
      <c r="H15" s="649">
        <f t="shared" si="6"/>
        <v>0</v>
      </c>
      <c r="I15" s="649">
        <f t="shared" si="6"/>
        <v>952600</v>
      </c>
      <c r="J15" s="649">
        <f t="shared" si="6"/>
        <v>0</v>
      </c>
      <c r="K15" s="649">
        <f t="shared" si="6"/>
        <v>-259700</v>
      </c>
      <c r="L15" s="649">
        <f t="shared" si="6"/>
        <v>0</v>
      </c>
      <c r="M15" s="649">
        <f t="shared" si="6"/>
        <v>-259700</v>
      </c>
      <c r="N15" s="649">
        <f t="shared" si="6"/>
        <v>707600</v>
      </c>
      <c r="O15" s="649">
        <f t="shared" si="6"/>
        <v>-14700</v>
      </c>
      <c r="P15" s="649">
        <f t="shared" si="6"/>
        <v>0</v>
      </c>
      <c r="Q15" s="649">
        <f t="shared" si="6"/>
        <v>692900</v>
      </c>
    </row>
    <row r="16" spans="1:18" s="593" customFormat="1" ht="78.75">
      <c r="A16" s="590">
        <v>250908</v>
      </c>
      <c r="B16" s="590">
        <v>1118103</v>
      </c>
      <c r="C16" s="590">
        <v>8103</v>
      </c>
      <c r="D16" s="590">
        <v>1060</v>
      </c>
      <c r="E16" s="591" t="s">
        <v>957</v>
      </c>
      <c r="F16" s="595">
        <v>707600</v>
      </c>
      <c r="G16" s="595">
        <v>245000</v>
      </c>
      <c r="H16" s="595"/>
      <c r="I16" s="595">
        <f t="shared" si="0"/>
        <v>952600</v>
      </c>
      <c r="J16" s="595"/>
      <c r="K16" s="596"/>
      <c r="L16" s="596"/>
      <c r="M16" s="595">
        <f t="shared" si="1"/>
        <v>0</v>
      </c>
      <c r="N16" s="597">
        <f t="shared" si="2"/>
        <v>707600</v>
      </c>
      <c r="O16" s="597">
        <f t="shared" si="3"/>
        <v>245000</v>
      </c>
      <c r="P16" s="597"/>
      <c r="Q16" s="597">
        <f t="shared" si="4"/>
        <v>952600</v>
      </c>
      <c r="R16" s="592"/>
    </row>
    <row r="17" spans="1:18" s="593" customFormat="1" ht="66.75" customHeight="1">
      <c r="A17" s="590">
        <v>250909</v>
      </c>
      <c r="B17" s="590">
        <v>1118104</v>
      </c>
      <c r="C17" s="590">
        <v>8104</v>
      </c>
      <c r="D17" s="590">
        <v>1060</v>
      </c>
      <c r="E17" s="591" t="s">
        <v>959</v>
      </c>
      <c r="F17" s="595"/>
      <c r="G17" s="595"/>
      <c r="H17" s="595"/>
      <c r="I17" s="595">
        <f t="shared" si="0"/>
        <v>0</v>
      </c>
      <c r="J17" s="595"/>
      <c r="K17" s="596">
        <v>-259700</v>
      </c>
      <c r="L17" s="596"/>
      <c r="M17" s="595">
        <f t="shared" si="1"/>
        <v>-259700</v>
      </c>
      <c r="N17" s="597">
        <f t="shared" si="2"/>
        <v>0</v>
      </c>
      <c r="O17" s="597">
        <f t="shared" si="3"/>
        <v>-259700</v>
      </c>
      <c r="P17" s="597"/>
      <c r="Q17" s="597">
        <f t="shared" si="4"/>
        <v>-259700</v>
      </c>
    </row>
    <row r="18" spans="1:18" s="16" customFormat="1" ht="35.25" hidden="1" customHeight="1">
      <c r="A18" s="70" t="s">
        <v>972</v>
      </c>
      <c r="B18" s="70"/>
      <c r="C18" s="70"/>
      <c r="D18" s="70"/>
      <c r="E18" s="69" t="s">
        <v>837</v>
      </c>
      <c r="F18" s="594">
        <f>SUM(F19:F20)</f>
        <v>0</v>
      </c>
      <c r="G18" s="594">
        <f>SUM(G19:G20)</f>
        <v>0</v>
      </c>
      <c r="H18" s="594"/>
      <c r="I18" s="594">
        <f t="shared" si="0"/>
        <v>0</v>
      </c>
      <c r="J18" s="594">
        <f>SUM(J19:J20)</f>
        <v>0</v>
      </c>
      <c r="K18" s="594">
        <f>SUM(K19:K20)</f>
        <v>0</v>
      </c>
      <c r="L18" s="594"/>
      <c r="M18" s="594">
        <f t="shared" si="1"/>
        <v>0</v>
      </c>
      <c r="N18" s="594">
        <f t="shared" si="2"/>
        <v>0</v>
      </c>
      <c r="O18" s="594">
        <f t="shared" si="3"/>
        <v>0</v>
      </c>
      <c r="P18" s="594"/>
      <c r="Q18" s="594">
        <f t="shared" si="4"/>
        <v>0</v>
      </c>
    </row>
    <row r="19" spans="1:18" ht="51" hidden="1" customHeight="1">
      <c r="A19" s="59">
        <v>250908</v>
      </c>
      <c r="B19" s="59"/>
      <c r="C19" s="59"/>
      <c r="D19" s="59"/>
      <c r="E19" s="55" t="s">
        <v>957</v>
      </c>
      <c r="F19" s="598"/>
      <c r="G19" s="598"/>
      <c r="H19" s="598"/>
      <c r="I19" s="598">
        <f t="shared" si="0"/>
        <v>0</v>
      </c>
      <c r="J19" s="598"/>
      <c r="K19" s="599"/>
      <c r="L19" s="599"/>
      <c r="M19" s="598">
        <f t="shared" si="1"/>
        <v>0</v>
      </c>
      <c r="N19" s="594">
        <f t="shared" si="2"/>
        <v>0</v>
      </c>
      <c r="O19" s="594">
        <f t="shared" si="3"/>
        <v>0</v>
      </c>
      <c r="P19" s="594"/>
      <c r="Q19" s="594">
        <f t="shared" si="4"/>
        <v>0</v>
      </c>
      <c r="R19" s="26"/>
    </row>
    <row r="20" spans="1:18" ht="51.75" hidden="1" customHeight="1">
      <c r="A20" s="59">
        <v>250909</v>
      </c>
      <c r="B20" s="59"/>
      <c r="C20" s="59"/>
      <c r="D20" s="59"/>
      <c r="E20" s="55" t="s">
        <v>959</v>
      </c>
      <c r="F20" s="598"/>
      <c r="G20" s="598"/>
      <c r="H20" s="598"/>
      <c r="I20" s="598">
        <f t="shared" si="0"/>
        <v>0</v>
      </c>
      <c r="J20" s="598"/>
      <c r="K20" s="599"/>
      <c r="L20" s="599"/>
      <c r="M20" s="598">
        <f t="shared" si="1"/>
        <v>0</v>
      </c>
      <c r="N20" s="594">
        <f t="shared" si="2"/>
        <v>0</v>
      </c>
      <c r="O20" s="594">
        <f t="shared" si="3"/>
        <v>0</v>
      </c>
      <c r="P20" s="594"/>
      <c r="Q20" s="594">
        <f t="shared" si="4"/>
        <v>0</v>
      </c>
    </row>
    <row r="21" spans="1:18" s="564" customFormat="1" ht="47.25" customHeight="1">
      <c r="A21" s="560">
        <v>53</v>
      </c>
      <c r="B21" s="560">
        <v>5300000</v>
      </c>
      <c r="C21" s="560"/>
      <c r="D21" s="560"/>
      <c r="E21" s="557" t="s">
        <v>60</v>
      </c>
      <c r="F21" s="646">
        <f>SUM(F24:F26)</f>
        <v>750000</v>
      </c>
      <c r="G21" s="646">
        <f>SUM(G24:G26)</f>
        <v>350000</v>
      </c>
      <c r="H21" s="646"/>
      <c r="I21" s="646">
        <f t="shared" si="0"/>
        <v>1100000</v>
      </c>
      <c r="J21" s="646">
        <f>SUM(J24:J26)</f>
        <v>0</v>
      </c>
      <c r="K21" s="646">
        <f>SUM(K24:K26)</f>
        <v>-350000</v>
      </c>
      <c r="L21" s="646"/>
      <c r="M21" s="646">
        <f t="shared" si="1"/>
        <v>-350000</v>
      </c>
      <c r="N21" s="646">
        <f t="shared" si="2"/>
        <v>750000</v>
      </c>
      <c r="O21" s="646">
        <f t="shared" si="3"/>
        <v>0</v>
      </c>
      <c r="P21" s="646"/>
      <c r="Q21" s="646">
        <f t="shared" si="4"/>
        <v>750000</v>
      </c>
    </row>
    <row r="22" spans="1:18" s="564" customFormat="1" ht="47.25" customHeight="1">
      <c r="A22" s="560"/>
      <c r="B22" s="560">
        <v>5310000</v>
      </c>
      <c r="C22" s="560"/>
      <c r="D22" s="560"/>
      <c r="E22" s="557" t="s">
        <v>60</v>
      </c>
      <c r="F22" s="646">
        <f>F23</f>
        <v>750000</v>
      </c>
      <c r="G22" s="646">
        <f t="shared" ref="G22:P22" si="7">G23</f>
        <v>350000</v>
      </c>
      <c r="H22" s="646">
        <f t="shared" si="7"/>
        <v>0</v>
      </c>
      <c r="I22" s="646">
        <f t="shared" si="7"/>
        <v>1100000</v>
      </c>
      <c r="J22" s="646">
        <f t="shared" si="7"/>
        <v>0</v>
      </c>
      <c r="K22" s="646">
        <f t="shared" si="7"/>
        <v>-350000</v>
      </c>
      <c r="L22" s="646">
        <f t="shared" si="7"/>
        <v>0</v>
      </c>
      <c r="M22" s="646">
        <f t="shared" si="7"/>
        <v>-350000</v>
      </c>
      <c r="N22" s="646">
        <f t="shared" si="7"/>
        <v>750000</v>
      </c>
      <c r="O22" s="646">
        <f t="shared" si="7"/>
        <v>0</v>
      </c>
      <c r="P22" s="646">
        <f t="shared" si="7"/>
        <v>0</v>
      </c>
      <c r="Q22" s="646">
        <f>Q23</f>
        <v>750000</v>
      </c>
    </row>
    <row r="23" spans="1:18" s="650" customFormat="1" ht="78.75">
      <c r="A23" s="647"/>
      <c r="B23" s="647">
        <v>5318100</v>
      </c>
      <c r="C23" s="647">
        <v>8100</v>
      </c>
      <c r="D23" s="647"/>
      <c r="E23" s="648" t="s">
        <v>214</v>
      </c>
      <c r="F23" s="651">
        <f>F24+F25</f>
        <v>750000</v>
      </c>
      <c r="G23" s="651">
        <f t="shared" ref="G23:Q23" si="8">G24+G25</f>
        <v>350000</v>
      </c>
      <c r="H23" s="651">
        <f t="shared" si="8"/>
        <v>0</v>
      </c>
      <c r="I23" s="651">
        <f t="shared" si="8"/>
        <v>1100000</v>
      </c>
      <c r="J23" s="651">
        <f t="shared" si="8"/>
        <v>0</v>
      </c>
      <c r="K23" s="651">
        <f t="shared" si="8"/>
        <v>-350000</v>
      </c>
      <c r="L23" s="651">
        <f t="shared" si="8"/>
        <v>0</v>
      </c>
      <c r="M23" s="651">
        <f t="shared" si="8"/>
        <v>-350000</v>
      </c>
      <c r="N23" s="651">
        <f t="shared" si="8"/>
        <v>750000</v>
      </c>
      <c r="O23" s="651">
        <f t="shared" si="8"/>
        <v>0</v>
      </c>
      <c r="P23" s="651">
        <f t="shared" si="8"/>
        <v>0</v>
      </c>
      <c r="Q23" s="651">
        <f t="shared" si="8"/>
        <v>750000</v>
      </c>
    </row>
    <row r="24" spans="1:18" s="593" customFormat="1" ht="47.25">
      <c r="A24" s="590">
        <v>250911</v>
      </c>
      <c r="B24" s="590">
        <v>5318106</v>
      </c>
      <c r="C24" s="590">
        <v>8106</v>
      </c>
      <c r="D24" s="590">
        <v>1060</v>
      </c>
      <c r="E24" s="591" t="s">
        <v>930</v>
      </c>
      <c r="F24" s="595">
        <v>750000</v>
      </c>
      <c r="G24" s="595">
        <v>350000</v>
      </c>
      <c r="H24" s="595"/>
      <c r="I24" s="595">
        <f t="shared" si="0"/>
        <v>1100000</v>
      </c>
      <c r="J24" s="595"/>
      <c r="K24" s="596"/>
      <c r="L24" s="596"/>
      <c r="M24" s="595">
        <f t="shared" si="1"/>
        <v>0</v>
      </c>
      <c r="N24" s="597">
        <f t="shared" si="2"/>
        <v>750000</v>
      </c>
      <c r="O24" s="597">
        <f t="shared" si="3"/>
        <v>350000</v>
      </c>
      <c r="P24" s="597"/>
      <c r="Q24" s="597">
        <f t="shared" si="4"/>
        <v>1100000</v>
      </c>
    </row>
    <row r="25" spans="1:18" s="593" customFormat="1" ht="53.25" customHeight="1">
      <c r="A25" s="590">
        <v>250912</v>
      </c>
      <c r="B25" s="590">
        <v>5318107</v>
      </c>
      <c r="C25" s="590">
        <v>8107</v>
      </c>
      <c r="D25" s="590">
        <v>1060</v>
      </c>
      <c r="E25" s="591" t="s">
        <v>64</v>
      </c>
      <c r="F25" s="595"/>
      <c r="G25" s="595"/>
      <c r="H25" s="595"/>
      <c r="I25" s="595">
        <f t="shared" si="0"/>
        <v>0</v>
      </c>
      <c r="J25" s="595"/>
      <c r="K25" s="596">
        <v>-350000</v>
      </c>
      <c r="L25" s="596"/>
      <c r="M25" s="595">
        <f t="shared" si="1"/>
        <v>-350000</v>
      </c>
      <c r="N25" s="597">
        <f t="shared" si="2"/>
        <v>0</v>
      </c>
      <c r="O25" s="597">
        <f t="shared" si="3"/>
        <v>-350000</v>
      </c>
      <c r="P25" s="597"/>
      <c r="Q25" s="597">
        <f t="shared" si="4"/>
        <v>-350000</v>
      </c>
    </row>
    <row r="26" spans="1:18" ht="15.75" hidden="1" customHeight="1">
      <c r="A26" s="59"/>
      <c r="B26" s="59"/>
      <c r="C26" s="59"/>
      <c r="D26" s="59"/>
      <c r="E26" s="55"/>
      <c r="F26" s="598">
        <f>+G26+I26</f>
        <v>0</v>
      </c>
      <c r="G26" s="598"/>
      <c r="H26" s="598"/>
      <c r="I26" s="598"/>
      <c r="J26" s="598"/>
      <c r="K26" s="599"/>
      <c r="L26" s="599"/>
      <c r="M26" s="599"/>
      <c r="N26" s="599"/>
      <c r="O26" s="599"/>
      <c r="P26" s="599"/>
      <c r="Q26" s="599"/>
    </row>
    <row r="27" spans="1:18" s="1" customFormat="1" ht="35.25" customHeight="1">
      <c r="A27" s="68"/>
      <c r="B27" s="68"/>
      <c r="C27" s="68"/>
      <c r="D27" s="68"/>
      <c r="E27" s="71" t="s">
        <v>771</v>
      </c>
      <c r="F27" s="594">
        <f t="shared" ref="F27:Q27" si="9">F13+F21+F18</f>
        <v>1457600</v>
      </c>
      <c r="G27" s="594">
        <f t="shared" si="9"/>
        <v>595000</v>
      </c>
      <c r="H27" s="594"/>
      <c r="I27" s="594">
        <f t="shared" si="9"/>
        <v>2052600</v>
      </c>
      <c r="J27" s="594">
        <f t="shared" si="9"/>
        <v>0</v>
      </c>
      <c r="K27" s="594">
        <f t="shared" si="9"/>
        <v>-609700</v>
      </c>
      <c r="L27" s="594"/>
      <c r="M27" s="594">
        <f t="shared" si="9"/>
        <v>-609700</v>
      </c>
      <c r="N27" s="594">
        <f t="shared" si="9"/>
        <v>1457600</v>
      </c>
      <c r="O27" s="594">
        <f t="shared" si="9"/>
        <v>-14700</v>
      </c>
      <c r="P27" s="594"/>
      <c r="Q27" s="594">
        <f t="shared" si="9"/>
        <v>1442900</v>
      </c>
    </row>
    <row r="28" spans="1:18" ht="36.75" customHeight="1">
      <c r="A28" s="5"/>
      <c r="B28" s="5"/>
      <c r="C28" s="5"/>
      <c r="D28" s="5"/>
      <c r="E28" s="6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8" ht="24.95" customHeight="1">
      <c r="A29" s="91"/>
      <c r="B29" s="91"/>
      <c r="C29" s="91"/>
      <c r="D29" s="91"/>
      <c r="E29" s="291" t="s">
        <v>987</v>
      </c>
      <c r="F29" s="291"/>
      <c r="G29" s="295"/>
      <c r="H29" s="296"/>
      <c r="J29" s="53"/>
      <c r="K29" s="14"/>
      <c r="L29" s="291" t="s">
        <v>988</v>
      </c>
      <c r="M29" s="12"/>
      <c r="N29" s="14"/>
      <c r="O29" s="31"/>
      <c r="P29" s="52"/>
      <c r="Q29" s="8"/>
    </row>
    <row r="30" spans="1:18" ht="18.75">
      <c r="A30" s="4"/>
      <c r="B30" s="4"/>
      <c r="C30" s="4"/>
      <c r="D30" s="4"/>
      <c r="E30" s="46"/>
      <c r="F30" s="46"/>
      <c r="G30" s="46"/>
      <c r="H30" s="46"/>
      <c r="I30" s="46"/>
      <c r="J30" s="46"/>
      <c r="K30" s="14"/>
      <c r="L30" s="14"/>
      <c r="M30" s="52"/>
      <c r="N30" s="52"/>
      <c r="O30" s="11"/>
    </row>
  </sheetData>
  <mergeCells count="24">
    <mergeCell ref="B7:B11"/>
    <mergeCell ref="M8:M11"/>
    <mergeCell ref="F8:F11"/>
    <mergeCell ref="F7:I7"/>
    <mergeCell ref="N1:Q1"/>
    <mergeCell ref="A4:Q4"/>
    <mergeCell ref="N3:Q3"/>
    <mergeCell ref="N2:Q2"/>
    <mergeCell ref="A7:A10"/>
    <mergeCell ref="G8:G11"/>
    <mergeCell ref="J8:J11"/>
    <mergeCell ref="H9:H11"/>
    <mergeCell ref="I8:I11"/>
    <mergeCell ref="J7:M7"/>
    <mergeCell ref="C7:C11"/>
    <mergeCell ref="K8:K11"/>
    <mergeCell ref="L9:L11"/>
    <mergeCell ref="E7:E11"/>
    <mergeCell ref="D7:D11"/>
    <mergeCell ref="N7:Q7"/>
    <mergeCell ref="Q8:Q11"/>
    <mergeCell ref="P9:P11"/>
    <mergeCell ref="O8:O11"/>
    <mergeCell ref="N8:N11"/>
  </mergeCells>
  <phoneticPr fontId="0" type="noConversion"/>
  <printOptions horizontalCentered="1"/>
  <pageMargins left="0.39370078740157483" right="0" top="0.17" bottom="0.17" header="0.51181102362204722" footer="0.39370078740157483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I92"/>
  <sheetViews>
    <sheetView showZeros="0" view="pageBreakPreview" zoomScale="70" zoomScaleNormal="65" zoomScaleSheetLayoutView="70" workbookViewId="0">
      <pane xSplit="2" ySplit="14" topLeftCell="BH80" activePane="bottomRight" state="frozen"/>
      <selection pane="topRight" activeCell="C1" sqref="C1"/>
      <selection pane="bottomLeft" activeCell="A15" sqref="A15"/>
      <selection pane="bottomRight" activeCell="BP1" sqref="BP1:CI65536"/>
    </sheetView>
  </sheetViews>
  <sheetFormatPr defaultRowHeight="23.25"/>
  <cols>
    <col min="1" max="1" width="19.140625" style="13" customWidth="1"/>
    <col min="2" max="2" width="34.140625" style="13" customWidth="1"/>
    <col min="3" max="3" width="34.85546875" style="13" hidden="1" customWidth="1"/>
    <col min="4" max="4" width="27.7109375" style="13" hidden="1" customWidth="1"/>
    <col min="5" max="5" width="255.7109375" style="13" hidden="1" customWidth="1"/>
    <col min="6" max="6" width="207.85546875" style="13" hidden="1" customWidth="1"/>
    <col min="7" max="7" width="251.7109375" style="13" hidden="1" customWidth="1"/>
    <col min="8" max="8" width="143" style="13" hidden="1" customWidth="1"/>
    <col min="9" max="9" width="255.7109375" style="13" hidden="1" customWidth="1"/>
    <col min="10" max="10" width="182.85546875" style="13" hidden="1" customWidth="1"/>
    <col min="11" max="11" width="159.85546875" style="13" hidden="1" customWidth="1"/>
    <col min="12" max="12" width="41.5703125" style="13" customWidth="1"/>
    <col min="13" max="13" width="35.85546875" style="13" customWidth="1"/>
    <col min="14" max="14" width="0.140625" style="13" hidden="1" customWidth="1"/>
    <col min="15" max="15" width="32.42578125" style="13" customWidth="1"/>
    <col min="16" max="16" width="123.140625" style="13" hidden="1" customWidth="1"/>
    <col min="17" max="17" width="180" style="13" hidden="1" customWidth="1"/>
    <col min="18" max="18" width="46.28515625" style="13" customWidth="1"/>
    <col min="19" max="19" width="27.7109375" style="13" hidden="1" customWidth="1"/>
    <col min="20" max="20" width="255.7109375" style="13" hidden="1" customWidth="1"/>
    <col min="21" max="21" width="53.5703125" style="13" hidden="1" customWidth="1"/>
    <col min="22" max="22" width="38.140625" style="13" hidden="1" customWidth="1"/>
    <col min="23" max="23" width="38.140625" style="13" customWidth="1"/>
    <col min="24" max="24" width="19" style="13" hidden="1" customWidth="1"/>
    <col min="25" max="25" width="29" style="13" hidden="1" customWidth="1"/>
    <col min="26" max="26" width="14.140625" style="13" hidden="1" customWidth="1"/>
    <col min="27" max="27" width="34.140625" style="13" hidden="1" customWidth="1"/>
    <col min="28" max="28" width="126.42578125" style="13" hidden="1" customWidth="1"/>
    <col min="29" max="29" width="121.5703125" style="13" hidden="1" customWidth="1"/>
    <col min="30" max="30" width="14.85546875" style="160" customWidth="1"/>
    <col min="31" max="31" width="18.7109375" style="160" hidden="1" customWidth="1"/>
    <col min="32" max="32" width="15.7109375" style="160" hidden="1" customWidth="1"/>
    <col min="33" max="33" width="107.5703125" style="13" hidden="1" customWidth="1"/>
    <col min="34" max="34" width="124.85546875" style="13" hidden="1" customWidth="1"/>
    <col min="35" max="36" width="23.85546875" style="13" customWidth="1"/>
    <col min="37" max="37" width="26.42578125" style="13" hidden="1" customWidth="1"/>
    <col min="38" max="38" width="17.85546875" style="13" hidden="1" customWidth="1"/>
    <col min="39" max="39" width="16.5703125" style="13" hidden="1" customWidth="1"/>
    <col min="40" max="40" width="102.28515625" style="13" hidden="1" customWidth="1"/>
    <col min="41" max="41" width="139.5703125" style="13" hidden="1" customWidth="1"/>
    <col min="42" max="42" width="12.42578125" style="13" hidden="1" customWidth="1"/>
    <col min="43" max="43" width="218.42578125" style="13" hidden="1" customWidth="1"/>
    <col min="44" max="44" width="169.140625" style="13" hidden="1" customWidth="1"/>
    <col min="45" max="45" width="18.5703125" style="13" hidden="1" customWidth="1"/>
    <col min="46" max="46" width="7.85546875" style="13" hidden="1" customWidth="1"/>
    <col min="47" max="47" width="13.7109375" style="13" hidden="1" customWidth="1"/>
    <col min="48" max="48" width="21.7109375" style="13" hidden="1" customWidth="1"/>
    <col min="49" max="49" width="255.7109375" style="13" hidden="1" customWidth="1"/>
    <col min="50" max="50" width="15.42578125" style="160" customWidth="1"/>
    <col min="51" max="51" width="17.5703125" style="160" hidden="1" customWidth="1"/>
    <col min="52" max="52" width="17.85546875" style="160" hidden="1" customWidth="1"/>
    <col min="53" max="53" width="32.5703125" style="160" customWidth="1"/>
    <col min="54" max="54" width="33.7109375" style="13" customWidth="1"/>
    <col min="55" max="55" width="18" style="13" customWidth="1"/>
    <col min="56" max="57" width="14.42578125" style="13" hidden="1" customWidth="1"/>
    <col min="58" max="58" width="12.5703125" style="13" hidden="1" customWidth="1"/>
    <col min="59" max="59" width="219.42578125" style="13" hidden="1" customWidth="1"/>
    <col min="60" max="60" width="24.140625" style="13" customWidth="1"/>
    <col min="61" max="61" width="18.5703125" style="13" customWidth="1"/>
    <col min="62" max="62" width="18.42578125" style="13" customWidth="1"/>
    <col min="63" max="63" width="24.85546875" style="13" hidden="1" customWidth="1"/>
    <col min="64" max="64" width="23.42578125" style="13" hidden="1" customWidth="1"/>
    <col min="65" max="65" width="99.85546875" style="13" hidden="1" customWidth="1"/>
    <col min="66" max="66" width="78.140625" style="13" hidden="1" customWidth="1"/>
    <col min="67" max="67" width="35.28515625" style="13" customWidth="1"/>
    <col min="68" max="68" width="27.5703125" style="724" customWidth="1"/>
    <col min="69" max="69" width="20.42578125" style="724" customWidth="1"/>
    <col min="70" max="70" width="16.85546875" style="724" hidden="1" customWidth="1"/>
    <col min="71" max="71" width="20" style="724" customWidth="1"/>
    <col min="72" max="72" width="22.140625" style="724" customWidth="1"/>
    <col min="73" max="73" width="20" style="724" customWidth="1"/>
    <col min="74" max="74" width="20.7109375" style="724" bestFit="1" customWidth="1"/>
    <col min="75" max="75" width="9.140625" style="724" customWidth="1"/>
    <col min="76" max="76" width="24" style="724" customWidth="1"/>
    <col min="77" max="77" width="20.28515625" style="733" customWidth="1"/>
    <col min="78" max="78" width="19.85546875" style="733" customWidth="1"/>
    <col min="79" max="79" width="20.5703125" style="724" customWidth="1"/>
    <col min="80" max="80" width="17.7109375" style="733" bestFit="1" customWidth="1"/>
    <col min="81" max="81" width="21.28515625" style="733" customWidth="1"/>
    <col min="82" max="82" width="14.28515625" style="724" customWidth="1"/>
    <col min="83" max="83" width="9.140625" style="724" customWidth="1"/>
    <col min="84" max="84" width="19.85546875" style="733" customWidth="1"/>
    <col min="85" max="87" width="9.140625" style="724" customWidth="1"/>
    <col min="88" max="16384" width="9.140625" style="13"/>
  </cols>
  <sheetData>
    <row r="1" spans="1:84" ht="18.75" customHeight="1">
      <c r="B1" s="17"/>
      <c r="C1" s="17"/>
      <c r="D1" s="17"/>
      <c r="E1" s="17"/>
      <c r="F1" s="29"/>
      <c r="H1" s="138"/>
      <c r="N1" s="29"/>
      <c r="O1" s="14" t="s">
        <v>535</v>
      </c>
      <c r="P1" s="22"/>
      <c r="Q1" s="22"/>
      <c r="R1" s="22"/>
      <c r="S1" s="29"/>
      <c r="T1" s="22"/>
      <c r="U1" s="22"/>
      <c r="V1" s="22"/>
      <c r="W1" s="22"/>
      <c r="X1" s="22"/>
      <c r="Y1" s="22"/>
      <c r="Z1" s="22"/>
      <c r="AA1" s="22"/>
      <c r="AB1" s="22"/>
      <c r="AC1" s="22"/>
      <c r="AD1" s="155"/>
      <c r="AE1" s="155"/>
      <c r="AF1" s="155"/>
      <c r="AG1" s="22"/>
      <c r="AH1" s="22"/>
      <c r="AI1" s="22"/>
      <c r="AJ1" s="22"/>
      <c r="AK1" s="22"/>
      <c r="AL1" s="22"/>
      <c r="AM1" s="22"/>
      <c r="AN1" s="22" t="s">
        <v>575</v>
      </c>
      <c r="AO1" s="22"/>
      <c r="AP1" s="22"/>
      <c r="AQ1" s="22"/>
      <c r="AR1" s="22"/>
      <c r="AS1" s="22"/>
      <c r="AT1" s="22"/>
      <c r="AU1" s="22"/>
      <c r="AV1" s="22"/>
      <c r="AW1" s="22"/>
      <c r="AX1" s="155"/>
      <c r="AY1" s="155"/>
      <c r="AZ1" s="155"/>
      <c r="BA1" s="155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744"/>
      <c r="BQ1" s="744"/>
      <c r="BR1" s="744"/>
    </row>
    <row r="2" spans="1:84" ht="17.100000000000001" customHeight="1">
      <c r="E2" s="39"/>
      <c r="F2" s="29"/>
      <c r="N2" s="29"/>
      <c r="O2" s="14" t="s">
        <v>576</v>
      </c>
      <c r="P2" s="22"/>
      <c r="Q2" s="22"/>
      <c r="R2" s="22"/>
      <c r="S2" s="29"/>
      <c r="T2" s="22"/>
      <c r="U2" s="22"/>
      <c r="V2" s="22"/>
      <c r="W2" s="22"/>
      <c r="X2" s="22"/>
      <c r="Y2" s="22"/>
      <c r="Z2" s="22"/>
      <c r="AA2" s="22"/>
      <c r="AB2" s="22"/>
      <c r="AC2" s="22"/>
      <c r="AD2" s="155"/>
      <c r="AE2" s="155"/>
      <c r="AF2" s="155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155"/>
      <c r="AY2" s="155"/>
      <c r="AZ2" s="155"/>
      <c r="BA2" s="155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744"/>
      <c r="BQ2" s="744"/>
      <c r="BR2" s="744"/>
    </row>
    <row r="3" spans="1:84" ht="15" customHeight="1">
      <c r="E3" s="39"/>
      <c r="F3" s="29"/>
      <c r="N3" s="29"/>
      <c r="O3" s="14" t="s">
        <v>66</v>
      </c>
      <c r="P3" s="22"/>
      <c r="Q3" s="22"/>
      <c r="R3" s="22"/>
      <c r="S3" s="29"/>
      <c r="T3" s="22"/>
      <c r="U3" s="22"/>
      <c r="V3" s="22"/>
      <c r="W3" s="22"/>
      <c r="X3" s="22"/>
      <c r="Y3" s="22"/>
      <c r="Z3" s="22"/>
      <c r="AA3" s="22"/>
      <c r="AB3" s="22"/>
      <c r="AC3" s="22"/>
      <c r="AD3" s="155"/>
      <c r="AE3" s="155"/>
      <c r="AF3" s="155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155"/>
      <c r="AY3" s="155"/>
      <c r="AZ3" s="155"/>
      <c r="BA3" s="155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744"/>
      <c r="BQ3" s="744"/>
      <c r="BR3" s="744"/>
    </row>
    <row r="4" spans="1:84" ht="9.9499999999999993" customHeight="1"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25"/>
      <c r="O4" s="25"/>
      <c r="P4" s="22"/>
      <c r="Q4" s="22"/>
      <c r="R4" s="22"/>
      <c r="S4" s="25"/>
      <c r="T4" s="22"/>
      <c r="U4" s="22"/>
      <c r="V4" s="22"/>
      <c r="W4" s="22"/>
      <c r="X4" s="22"/>
      <c r="Y4" s="22"/>
      <c r="Z4" s="22"/>
      <c r="AA4" s="22"/>
      <c r="AB4" s="22"/>
      <c r="AC4" s="22"/>
      <c r="AD4" s="155"/>
      <c r="AE4" s="155"/>
      <c r="AF4" s="155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155"/>
      <c r="AY4" s="155"/>
      <c r="AZ4" s="155"/>
      <c r="BA4" s="155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744"/>
      <c r="BQ4" s="744"/>
      <c r="BR4" s="744"/>
    </row>
    <row r="5" spans="1:84" ht="18.600000000000001" customHeight="1">
      <c r="D5" s="642"/>
      <c r="E5" s="642"/>
      <c r="F5" s="642"/>
      <c r="G5" s="642"/>
      <c r="H5" s="642"/>
      <c r="I5" s="642"/>
      <c r="J5" s="642"/>
      <c r="K5" s="642"/>
      <c r="L5" s="660" t="s">
        <v>10</v>
      </c>
      <c r="N5" s="23"/>
      <c r="O5" s="23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2"/>
      <c r="AC5" s="22"/>
      <c r="AD5" s="155"/>
      <c r="AE5" s="155"/>
      <c r="AF5" s="155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X5" s="155"/>
      <c r="AY5" s="155"/>
      <c r="AZ5" s="155"/>
      <c r="BA5" s="155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744"/>
      <c r="BQ5" s="744"/>
      <c r="BR5" s="744"/>
    </row>
    <row r="6" spans="1:84" ht="18.75" customHeight="1">
      <c r="B6" s="131"/>
      <c r="C6" s="23"/>
      <c r="G6" s="13" t="s">
        <v>38</v>
      </c>
      <c r="J6" s="13" t="s">
        <v>531</v>
      </c>
      <c r="O6" s="131" t="s">
        <v>531</v>
      </c>
      <c r="P6" s="131"/>
      <c r="Q6" s="131"/>
      <c r="S6" s="131"/>
      <c r="T6" s="22"/>
      <c r="U6" s="22"/>
      <c r="V6" s="22"/>
      <c r="W6" s="22"/>
      <c r="Y6" s="131"/>
      <c r="AB6" s="22"/>
      <c r="AD6" s="131"/>
      <c r="AH6" s="156" t="s">
        <v>531</v>
      </c>
      <c r="AJ6" s="131" t="s">
        <v>531</v>
      </c>
      <c r="AM6" s="131"/>
      <c r="AO6" s="131" t="s">
        <v>531</v>
      </c>
      <c r="AP6" s="24"/>
      <c r="AT6" s="131"/>
      <c r="AV6" s="131" t="s">
        <v>531</v>
      </c>
      <c r="AW6" s="131" t="s">
        <v>531</v>
      </c>
      <c r="BC6" s="131" t="s">
        <v>531</v>
      </c>
      <c r="BD6" s="131"/>
      <c r="BE6" s="131"/>
      <c r="BF6" s="131"/>
      <c r="BG6" s="131" t="s">
        <v>531</v>
      </c>
      <c r="BH6" s="131"/>
      <c r="BI6" s="131"/>
      <c r="BJ6" s="131"/>
      <c r="BK6" s="131"/>
      <c r="BL6" s="131"/>
      <c r="BM6" s="47"/>
      <c r="BO6" s="131" t="s">
        <v>531</v>
      </c>
      <c r="BP6" s="745"/>
      <c r="BQ6" s="744"/>
      <c r="BR6" s="744"/>
    </row>
    <row r="7" spans="1:84" ht="37.5">
      <c r="A7" s="851" t="s">
        <v>533</v>
      </c>
      <c r="B7" s="851" t="s">
        <v>383</v>
      </c>
      <c r="C7" s="195" t="s">
        <v>799</v>
      </c>
      <c r="D7" s="644"/>
      <c r="E7" s="152"/>
      <c r="F7" s="152"/>
      <c r="G7" s="152"/>
      <c r="H7" s="152"/>
      <c r="I7" s="152"/>
      <c r="J7" s="152"/>
      <c r="K7" s="152"/>
      <c r="L7" s="152" t="s">
        <v>384</v>
      </c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83"/>
      <c r="AF7" s="183"/>
      <c r="AG7" s="152"/>
      <c r="AH7" s="152"/>
      <c r="AI7" s="152"/>
      <c r="AJ7" s="152"/>
      <c r="AK7" s="323"/>
      <c r="AL7" s="152"/>
      <c r="AM7" s="152"/>
      <c r="AN7" s="152"/>
      <c r="AO7" s="152"/>
      <c r="AP7" s="152"/>
      <c r="AQ7" s="152"/>
      <c r="AR7" s="152"/>
      <c r="AS7" s="323"/>
      <c r="AT7" s="152"/>
      <c r="AU7" s="182"/>
      <c r="AV7" s="152"/>
      <c r="AW7" s="152"/>
      <c r="AX7" s="183"/>
      <c r="AY7" s="444"/>
      <c r="AZ7" s="444"/>
      <c r="BA7" s="444"/>
      <c r="BB7" s="152"/>
      <c r="BC7" s="152"/>
      <c r="BD7" s="152"/>
      <c r="BE7" s="152"/>
      <c r="BF7" s="152"/>
      <c r="BG7" s="152"/>
      <c r="BH7" s="152"/>
      <c r="BI7" s="323"/>
      <c r="BJ7" s="152"/>
      <c r="BK7" s="152"/>
      <c r="BL7" s="325"/>
      <c r="BM7" s="152"/>
      <c r="BN7" s="152"/>
      <c r="BO7" s="842"/>
      <c r="BP7" s="746"/>
      <c r="BQ7" s="746"/>
      <c r="BR7" s="746"/>
      <c r="BS7" s="747"/>
      <c r="BT7" s="747"/>
      <c r="BU7" s="747"/>
    </row>
    <row r="8" spans="1:84" ht="20.25" hidden="1" customHeight="1">
      <c r="A8" s="851"/>
      <c r="B8" s="851"/>
      <c r="C8" s="229"/>
      <c r="D8" s="643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R8" s="179"/>
      <c r="S8" s="179"/>
      <c r="T8" s="179"/>
      <c r="U8" s="179"/>
      <c r="V8" s="179"/>
      <c r="W8" s="179"/>
      <c r="X8" s="179"/>
      <c r="Y8" s="179"/>
      <c r="Z8" s="176"/>
      <c r="AA8" s="179"/>
      <c r="AB8" s="179"/>
      <c r="AC8" s="178"/>
      <c r="AD8" s="180"/>
      <c r="AE8" s="438"/>
      <c r="AF8" s="438"/>
      <c r="AG8" s="179"/>
      <c r="AH8" s="179"/>
      <c r="AI8" s="180"/>
      <c r="AJ8" s="180"/>
      <c r="AK8" s="323"/>
      <c r="AL8" s="180"/>
      <c r="AM8" s="180"/>
      <c r="AN8" s="179"/>
      <c r="AO8" s="177"/>
      <c r="AP8" s="176"/>
      <c r="AQ8" s="178"/>
      <c r="AR8" s="179"/>
      <c r="AS8" s="323"/>
      <c r="AT8" s="178"/>
      <c r="AU8" s="151"/>
      <c r="AV8" s="177"/>
      <c r="AW8" s="177"/>
      <c r="AX8" s="181"/>
      <c r="AY8" s="444"/>
      <c r="AZ8" s="445"/>
      <c r="BA8" s="445"/>
      <c r="BB8" s="125"/>
      <c r="BD8" s="125"/>
      <c r="BE8" s="125"/>
      <c r="BF8" s="125"/>
      <c r="BG8" s="125"/>
      <c r="BH8" s="125"/>
      <c r="BI8" s="323"/>
      <c r="BJ8" s="125"/>
      <c r="BK8" s="125"/>
      <c r="BL8" s="125"/>
      <c r="BM8" s="125"/>
      <c r="BN8" s="125"/>
      <c r="BO8" s="843"/>
      <c r="BP8" s="746"/>
      <c r="BQ8" s="746"/>
      <c r="BR8" s="746"/>
      <c r="BS8" s="747"/>
      <c r="BT8" s="747"/>
      <c r="BU8" s="747"/>
    </row>
    <row r="9" spans="1:84" ht="20.25" hidden="1" customHeight="1">
      <c r="A9" s="851"/>
      <c r="B9" s="851"/>
      <c r="C9" s="229"/>
      <c r="D9" s="340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R9" s="107"/>
      <c r="S9" s="107"/>
      <c r="T9" s="107"/>
      <c r="U9" s="107"/>
      <c r="V9" s="107"/>
      <c r="W9" s="107"/>
      <c r="X9" s="107"/>
      <c r="Y9" s="107"/>
      <c r="Z9" s="109"/>
      <c r="AA9" s="107"/>
      <c r="AB9" s="107"/>
      <c r="AC9" s="108"/>
      <c r="AD9" s="152"/>
      <c r="AE9" s="439"/>
      <c r="AF9" s="439"/>
      <c r="AG9" s="107"/>
      <c r="AH9" s="107"/>
      <c r="AI9" s="152"/>
      <c r="AJ9" s="152"/>
      <c r="AK9" s="323"/>
      <c r="AL9" s="152"/>
      <c r="AM9" s="152"/>
      <c r="AN9" s="107"/>
      <c r="AO9" s="45"/>
      <c r="AP9" s="109"/>
      <c r="AQ9" s="108"/>
      <c r="AR9" s="107"/>
      <c r="AS9" s="323"/>
      <c r="AT9" s="108"/>
      <c r="AU9" s="151"/>
      <c r="AV9" s="45"/>
      <c r="AW9" s="45"/>
      <c r="AX9" s="162"/>
      <c r="AY9" s="444"/>
      <c r="AZ9" s="445"/>
      <c r="BA9" s="445"/>
      <c r="BB9" s="125"/>
      <c r="BD9" s="125"/>
      <c r="BE9" s="125"/>
      <c r="BF9" s="125"/>
      <c r="BG9" s="125"/>
      <c r="BH9" s="125"/>
      <c r="BI9" s="323"/>
      <c r="BJ9" s="125"/>
      <c r="BK9" s="125"/>
      <c r="BL9" s="125"/>
      <c r="BM9" s="125"/>
      <c r="BN9" s="125"/>
      <c r="BO9" s="843"/>
      <c r="BP9" s="746"/>
      <c r="BQ9" s="746"/>
      <c r="BR9" s="746"/>
      <c r="BS9" s="747"/>
      <c r="BT9" s="747"/>
      <c r="BU9" s="747"/>
    </row>
    <row r="10" spans="1:84" ht="20.25" hidden="1" customHeight="1">
      <c r="A10" s="851"/>
      <c r="B10" s="851"/>
      <c r="C10" s="229"/>
      <c r="D10" s="341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R10" s="185"/>
      <c r="S10" s="185"/>
      <c r="T10" s="185"/>
      <c r="U10" s="185"/>
      <c r="V10" s="185"/>
      <c r="W10" s="185"/>
      <c r="X10" s="185"/>
      <c r="Y10" s="185"/>
      <c r="Z10" s="184"/>
      <c r="AA10" s="185"/>
      <c r="AB10" s="185"/>
      <c r="AC10" s="139"/>
      <c r="AD10" s="321"/>
      <c r="AE10" s="440"/>
      <c r="AF10" s="440"/>
      <c r="AG10" s="185"/>
      <c r="AH10" s="185"/>
      <c r="AI10" s="321"/>
      <c r="AJ10" s="321"/>
      <c r="AK10" s="323"/>
      <c r="AL10" s="321"/>
      <c r="AM10" s="321"/>
      <c r="AN10" s="185"/>
      <c r="AO10" s="186"/>
      <c r="AP10" s="184"/>
      <c r="AQ10" s="139"/>
      <c r="AR10" s="185"/>
      <c r="AS10" s="323"/>
      <c r="AT10" s="139"/>
      <c r="AU10" s="151"/>
      <c r="AV10" s="186"/>
      <c r="AW10" s="186"/>
      <c r="AX10" s="330"/>
      <c r="AY10" s="444"/>
      <c r="AZ10" s="445"/>
      <c r="BA10" s="445"/>
      <c r="BB10" s="125"/>
      <c r="BD10" s="125"/>
      <c r="BE10" s="125"/>
      <c r="BF10" s="125"/>
      <c r="BG10" s="125"/>
      <c r="BH10" s="125"/>
      <c r="BI10" s="323"/>
      <c r="BJ10" s="125"/>
      <c r="BK10" s="125"/>
      <c r="BL10" s="125"/>
      <c r="BM10" s="125"/>
      <c r="BN10" s="125"/>
      <c r="BO10" s="843"/>
      <c r="BP10" s="746"/>
      <c r="BQ10" s="746"/>
      <c r="BR10" s="746"/>
      <c r="BS10" s="747"/>
      <c r="BT10" s="747"/>
      <c r="BU10" s="747"/>
    </row>
    <row r="11" spans="1:84" ht="23.1" customHeight="1">
      <c r="A11" s="851"/>
      <c r="B11" s="851"/>
      <c r="C11" s="851" t="s">
        <v>798</v>
      </c>
      <c r="D11" s="644"/>
      <c r="E11" s="323" t="s">
        <v>387</v>
      </c>
      <c r="F11" s="323" t="s">
        <v>770</v>
      </c>
      <c r="G11" s="323" t="s">
        <v>805</v>
      </c>
      <c r="H11" s="323" t="s">
        <v>356</v>
      </c>
      <c r="I11" s="323" t="s">
        <v>355</v>
      </c>
      <c r="J11" s="323" t="s">
        <v>354</v>
      </c>
      <c r="K11" s="323"/>
      <c r="L11" s="323" t="s">
        <v>794</v>
      </c>
      <c r="M11" s="323" t="s">
        <v>794</v>
      </c>
      <c r="N11" s="323" t="s">
        <v>794</v>
      </c>
      <c r="O11" s="323"/>
      <c r="P11" s="182"/>
      <c r="Q11" s="182"/>
      <c r="R11" s="323" t="s">
        <v>794</v>
      </c>
      <c r="S11" s="323"/>
      <c r="T11" s="152"/>
      <c r="U11" s="152"/>
      <c r="V11" s="152"/>
      <c r="W11" s="180"/>
      <c r="X11" s="329"/>
      <c r="Y11" s="323" t="s">
        <v>794</v>
      </c>
      <c r="AA11" s="481"/>
      <c r="AB11" s="319"/>
      <c r="AC11" s="320"/>
      <c r="AD11" s="323"/>
      <c r="AE11" s="441"/>
      <c r="AF11" s="441"/>
      <c r="AG11" s="182"/>
      <c r="AH11" s="182"/>
      <c r="AJ11" s="664"/>
      <c r="AK11" s="323"/>
      <c r="AL11" s="323"/>
      <c r="AM11" s="324"/>
      <c r="AN11" s="320"/>
      <c r="AO11" s="187" t="s">
        <v>931</v>
      </c>
      <c r="AP11" s="182"/>
      <c r="AQ11" s="182"/>
      <c r="AR11" s="182"/>
      <c r="AS11" s="227" t="s">
        <v>385</v>
      </c>
      <c r="AT11" s="182"/>
      <c r="AV11" s="182"/>
      <c r="AW11" s="227"/>
      <c r="AX11" s="227" t="s">
        <v>385</v>
      </c>
      <c r="AY11" s="482"/>
      <c r="AZ11" s="482"/>
      <c r="BA11" s="445"/>
      <c r="BC11" s="52"/>
      <c r="BD11" s="483"/>
      <c r="BE11" s="483"/>
      <c r="BF11" s="483"/>
      <c r="BG11" s="483"/>
      <c r="BH11" s="227" t="s">
        <v>385</v>
      </c>
      <c r="BI11" s="481"/>
      <c r="BJ11" s="488"/>
      <c r="BK11" s="326" t="s">
        <v>381</v>
      </c>
      <c r="BL11" s="327"/>
      <c r="BO11" s="843"/>
      <c r="BP11" s="748"/>
      <c r="BQ11" s="748"/>
      <c r="BR11" s="748"/>
      <c r="BS11" s="747"/>
      <c r="BT11" s="747"/>
      <c r="BU11" s="747"/>
    </row>
    <row r="12" spans="1:84" ht="18" customHeight="1">
      <c r="A12" s="851"/>
      <c r="B12" s="851"/>
      <c r="C12" s="851"/>
      <c r="D12" s="878" t="s">
        <v>447</v>
      </c>
      <c r="E12" s="174"/>
      <c r="F12" s="174"/>
      <c r="G12" s="174"/>
      <c r="H12" s="174"/>
      <c r="I12" s="174"/>
      <c r="J12" s="174"/>
      <c r="K12" s="172" t="s">
        <v>702</v>
      </c>
      <c r="L12" s="852" t="s">
        <v>42</v>
      </c>
      <c r="M12" s="852" t="s">
        <v>684</v>
      </c>
      <c r="N12" s="845" t="s">
        <v>704</v>
      </c>
      <c r="O12" s="852" t="s">
        <v>906</v>
      </c>
      <c r="P12" s="836" t="s">
        <v>123</v>
      </c>
      <c r="Q12" s="836" t="s">
        <v>928</v>
      </c>
      <c r="R12" s="834" t="s">
        <v>668</v>
      </c>
      <c r="S12" s="836" t="s">
        <v>547</v>
      </c>
      <c r="T12" s="837" t="s">
        <v>775</v>
      </c>
      <c r="U12" s="837" t="s">
        <v>695</v>
      </c>
      <c r="V12" s="836" t="s">
        <v>836</v>
      </c>
      <c r="W12" s="834" t="s">
        <v>400</v>
      </c>
      <c r="X12" s="836" t="s">
        <v>534</v>
      </c>
      <c r="Y12" s="844" t="s">
        <v>682</v>
      </c>
      <c r="Z12" s="847" t="s">
        <v>946</v>
      </c>
      <c r="AA12" s="847"/>
      <c r="AB12" s="836" t="s">
        <v>705</v>
      </c>
      <c r="AC12" s="836" t="s">
        <v>927</v>
      </c>
      <c r="AD12" s="840" t="s">
        <v>484</v>
      </c>
      <c r="AE12" s="480" t="s">
        <v>149</v>
      </c>
      <c r="AG12" s="228"/>
      <c r="AH12" s="228"/>
      <c r="AI12" s="645" t="s">
        <v>149</v>
      </c>
      <c r="AJ12" s="228"/>
      <c r="AK12" s="228"/>
      <c r="AM12" s="322"/>
      <c r="AN12" s="122"/>
      <c r="AO12" s="837" t="s">
        <v>126</v>
      </c>
      <c r="AP12" s="121"/>
      <c r="AQ12" s="846" t="s">
        <v>905</v>
      </c>
      <c r="AR12" s="845" t="s">
        <v>860</v>
      </c>
      <c r="AS12" s="859" t="s">
        <v>447</v>
      </c>
      <c r="AT12" s="839" t="s">
        <v>787</v>
      </c>
      <c r="AU12" s="839" t="s">
        <v>40</v>
      </c>
      <c r="AV12" s="864" t="s">
        <v>694</v>
      </c>
      <c r="AW12" s="861" t="s">
        <v>712</v>
      </c>
      <c r="AX12" s="872" t="s">
        <v>484</v>
      </c>
      <c r="AZ12" s="485"/>
      <c r="BA12" s="484" t="s">
        <v>403</v>
      </c>
      <c r="BB12" s="182"/>
      <c r="BC12" s="182"/>
      <c r="BD12" s="486"/>
      <c r="BE12" s="486"/>
      <c r="BF12" s="486"/>
      <c r="BG12" s="182"/>
      <c r="BH12" s="490"/>
      <c r="BI12" s="491"/>
      <c r="BJ12" s="487"/>
      <c r="BK12" s="153"/>
      <c r="BL12" s="153"/>
      <c r="BM12" s="153"/>
      <c r="BN12" s="153"/>
      <c r="BO12" s="308"/>
      <c r="BP12" s="874" t="s">
        <v>871</v>
      </c>
      <c r="BQ12" s="869" t="s">
        <v>872</v>
      </c>
      <c r="BR12" s="870" t="s">
        <v>697</v>
      </c>
      <c r="BS12" s="869" t="s">
        <v>822</v>
      </c>
      <c r="BT12" s="869" t="s">
        <v>823</v>
      </c>
      <c r="BU12" s="869" t="s">
        <v>532</v>
      </c>
      <c r="BV12" s="869" t="s">
        <v>776</v>
      </c>
      <c r="BX12" s="749"/>
      <c r="BY12" s="750"/>
      <c r="BZ12" s="866" t="s">
        <v>915</v>
      </c>
      <c r="CA12" s="750"/>
      <c r="CB12" s="750"/>
      <c r="CC12" s="871" t="s">
        <v>916</v>
      </c>
      <c r="CF12" s="751"/>
    </row>
    <row r="13" spans="1:84" ht="18.75" customHeight="1">
      <c r="A13" s="851"/>
      <c r="B13" s="851"/>
      <c r="C13" s="851"/>
      <c r="D13" s="879"/>
      <c r="E13" s="174"/>
      <c r="F13" s="174"/>
      <c r="G13" s="174"/>
      <c r="H13" s="174"/>
      <c r="I13" s="174"/>
      <c r="J13" s="174"/>
      <c r="K13" s="172"/>
      <c r="L13" s="853"/>
      <c r="M13" s="853"/>
      <c r="N13" s="862"/>
      <c r="O13" s="853"/>
      <c r="P13" s="836"/>
      <c r="Q13" s="836"/>
      <c r="R13" s="834"/>
      <c r="S13" s="836"/>
      <c r="T13" s="847"/>
      <c r="U13" s="847"/>
      <c r="V13" s="836"/>
      <c r="W13" s="834"/>
      <c r="X13" s="836"/>
      <c r="Y13" s="836"/>
      <c r="Z13" s="847"/>
      <c r="AA13" s="847"/>
      <c r="AB13" s="836"/>
      <c r="AC13" s="836"/>
      <c r="AD13" s="840"/>
      <c r="AE13" s="835" t="s">
        <v>944</v>
      </c>
      <c r="AF13" s="841" t="s">
        <v>711</v>
      </c>
      <c r="AG13" s="847" t="s">
        <v>43</v>
      </c>
      <c r="AH13" s="834" t="s">
        <v>763</v>
      </c>
      <c r="AI13" s="834" t="s">
        <v>929</v>
      </c>
      <c r="AJ13" s="849" t="s">
        <v>750</v>
      </c>
      <c r="AK13" s="838" t="s">
        <v>793</v>
      </c>
      <c r="AL13" s="838" t="s">
        <v>405</v>
      </c>
      <c r="AM13" s="838" t="s">
        <v>122</v>
      </c>
      <c r="AN13" s="844" t="s">
        <v>59</v>
      </c>
      <c r="AO13" s="847"/>
      <c r="AP13" s="121"/>
      <c r="AQ13" s="848"/>
      <c r="AR13" s="845"/>
      <c r="AS13" s="860"/>
      <c r="AT13" s="834"/>
      <c r="AU13" s="834"/>
      <c r="AV13" s="865"/>
      <c r="AW13" s="862"/>
      <c r="AX13" s="873"/>
      <c r="AY13" s="857" t="s">
        <v>944</v>
      </c>
      <c r="AZ13" s="857" t="s">
        <v>711</v>
      </c>
      <c r="BA13" s="834" t="s">
        <v>786</v>
      </c>
      <c r="BB13" s="834" t="s">
        <v>785</v>
      </c>
      <c r="BC13" s="834" t="s">
        <v>396</v>
      </c>
      <c r="BD13" s="148"/>
      <c r="BE13" s="148"/>
      <c r="BF13" s="148"/>
      <c r="BG13" s="836" t="s">
        <v>772</v>
      </c>
      <c r="BH13" s="834" t="s">
        <v>958</v>
      </c>
      <c r="BI13" s="489" t="s">
        <v>391</v>
      </c>
      <c r="BJ13" s="122"/>
      <c r="BK13" s="844" t="s">
        <v>390</v>
      </c>
      <c r="BL13" s="844" t="s">
        <v>63</v>
      </c>
      <c r="BM13" s="836" t="s">
        <v>59</v>
      </c>
      <c r="BN13" s="875" t="s">
        <v>811</v>
      </c>
      <c r="BO13" s="309" t="s">
        <v>3</v>
      </c>
      <c r="BP13" s="874"/>
      <c r="BQ13" s="869"/>
      <c r="BR13" s="870"/>
      <c r="BS13" s="869"/>
      <c r="BT13" s="869"/>
      <c r="BU13" s="869"/>
      <c r="BV13" s="869"/>
      <c r="BX13" s="752"/>
      <c r="BY13" s="753"/>
      <c r="BZ13" s="867"/>
      <c r="CA13" s="753"/>
      <c r="CB13" s="753"/>
      <c r="CC13" s="871"/>
      <c r="CF13" s="754"/>
    </row>
    <row r="14" spans="1:84" ht="138.94999999999999" customHeight="1">
      <c r="A14" s="851"/>
      <c r="B14" s="851"/>
      <c r="C14" s="851"/>
      <c r="D14" s="879"/>
      <c r="E14" s="175"/>
      <c r="F14" s="175"/>
      <c r="G14" s="175"/>
      <c r="H14" s="175"/>
      <c r="I14" s="175"/>
      <c r="J14" s="175"/>
      <c r="K14" s="173"/>
      <c r="L14" s="854"/>
      <c r="M14" s="854"/>
      <c r="N14" s="863"/>
      <c r="O14" s="854"/>
      <c r="P14" s="837"/>
      <c r="Q14" s="837"/>
      <c r="R14" s="834"/>
      <c r="S14" s="837"/>
      <c r="T14" s="847"/>
      <c r="U14" s="847"/>
      <c r="V14" s="837"/>
      <c r="W14" s="834"/>
      <c r="X14" s="837"/>
      <c r="Y14" s="837"/>
      <c r="Z14" s="328" t="s">
        <v>800</v>
      </c>
      <c r="AA14" s="377" t="s">
        <v>556</v>
      </c>
      <c r="AB14" s="837"/>
      <c r="AC14" s="837"/>
      <c r="AD14" s="840"/>
      <c r="AE14" s="835"/>
      <c r="AF14" s="841"/>
      <c r="AG14" s="847"/>
      <c r="AH14" s="834"/>
      <c r="AI14" s="834"/>
      <c r="AJ14" s="850"/>
      <c r="AK14" s="839"/>
      <c r="AL14" s="839"/>
      <c r="AM14" s="839"/>
      <c r="AN14" s="837"/>
      <c r="AO14" s="847"/>
      <c r="AP14" s="122"/>
      <c r="AQ14" s="848"/>
      <c r="AR14" s="846"/>
      <c r="AS14" s="860"/>
      <c r="AT14" s="834"/>
      <c r="AU14" s="834"/>
      <c r="AV14" s="865"/>
      <c r="AW14" s="863"/>
      <c r="AX14" s="873"/>
      <c r="AY14" s="858"/>
      <c r="AZ14" s="857"/>
      <c r="BA14" s="834"/>
      <c r="BB14" s="834"/>
      <c r="BC14" s="834"/>
      <c r="BD14" s="148"/>
      <c r="BE14" s="148"/>
      <c r="BF14" s="148"/>
      <c r="BG14" s="836"/>
      <c r="BH14" s="834"/>
      <c r="BI14" s="616" t="s">
        <v>519</v>
      </c>
      <c r="BJ14" s="616" t="s">
        <v>520</v>
      </c>
      <c r="BK14" s="837"/>
      <c r="BL14" s="837"/>
      <c r="BM14" s="837"/>
      <c r="BN14" s="876"/>
      <c r="BO14" s="310"/>
      <c r="BP14" s="874"/>
      <c r="BQ14" s="869"/>
      <c r="BR14" s="870"/>
      <c r="BS14" s="869"/>
      <c r="BT14" s="869"/>
      <c r="BU14" s="869"/>
      <c r="BV14" s="869"/>
      <c r="BX14" s="755" t="s">
        <v>67</v>
      </c>
      <c r="BY14" s="756" t="s">
        <v>675</v>
      </c>
      <c r="BZ14" s="868"/>
      <c r="CA14" s="756" t="s">
        <v>68</v>
      </c>
      <c r="CB14" s="756" t="s">
        <v>675</v>
      </c>
      <c r="CC14" s="871"/>
      <c r="CF14" s="757" t="s">
        <v>522</v>
      </c>
    </row>
    <row r="15" spans="1:84" ht="24.75" customHeight="1">
      <c r="A15" s="374">
        <v>1810100000</v>
      </c>
      <c r="B15" s="376" t="s">
        <v>812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>
        <v>312006000</v>
      </c>
      <c r="M15" s="110">
        <v>347965900</v>
      </c>
      <c r="N15" s="110"/>
      <c r="O15" s="110">
        <v>239100</v>
      </c>
      <c r="P15" s="110"/>
      <c r="Q15" s="110"/>
      <c r="R15" s="110">
        <v>3280400</v>
      </c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57">
        <f>SUM(AE15:AM15)</f>
        <v>129262</v>
      </c>
      <c r="AE15" s="157"/>
      <c r="AF15" s="157"/>
      <c r="AG15" s="110"/>
      <c r="AH15" s="110"/>
      <c r="AI15" s="110"/>
      <c r="AJ15" s="110">
        <v>129262</v>
      </c>
      <c r="AK15" s="110"/>
      <c r="AL15" s="110"/>
      <c r="AM15" s="106"/>
      <c r="AN15" s="106"/>
      <c r="AO15" s="106"/>
      <c r="AP15" s="106"/>
      <c r="AQ15" s="106"/>
      <c r="AR15" s="106"/>
      <c r="AS15" s="106"/>
      <c r="AT15" s="110"/>
      <c r="AU15" s="85"/>
      <c r="AV15" s="110"/>
      <c r="AW15" s="110"/>
      <c r="AX15" s="157">
        <f>SUM(AY15:BH15)+BK15</f>
        <v>1350000</v>
      </c>
      <c r="AY15" s="157"/>
      <c r="AZ15" s="157"/>
      <c r="BA15" s="157"/>
      <c r="BB15" s="110"/>
      <c r="BC15" s="110">
        <f>350000+1000000</f>
        <v>1350000</v>
      </c>
      <c r="BD15" s="110"/>
      <c r="BE15" s="110"/>
      <c r="BF15" s="110"/>
      <c r="BG15" s="110"/>
      <c r="BH15" s="110">
        <f>BI15+BJ15</f>
        <v>0</v>
      </c>
      <c r="BI15" s="110"/>
      <c r="BJ15" s="110"/>
      <c r="BK15" s="110"/>
      <c r="BL15" s="110"/>
      <c r="BM15" s="110"/>
      <c r="BN15" s="110"/>
      <c r="BO15" s="332">
        <f>AW15+L15+M15+N15+O15+R15+AB15+AC15+AD15+AT15+AX15+Z15+AV15+H15+I15+J15+AO15+X15+AU15+P15+E15+Q15+D15+AS15+S15+C15+Y15+W15</f>
        <v>664970662</v>
      </c>
      <c r="BP15" s="758">
        <f>+L15+M15+N15+O15+R15+T15+V15+Z15+AO15+U15+AB15+AC15+X15+P15+Q15+S15</f>
        <v>663491400</v>
      </c>
      <c r="BQ15" s="759">
        <f>+AT15+AU15+AV15+AW15</f>
        <v>0</v>
      </c>
      <c r="BR15" s="760"/>
      <c r="BS15" s="761">
        <f>K15+AD15+D15</f>
        <v>129262</v>
      </c>
      <c r="BT15" s="761">
        <f>AX15</f>
        <v>1350000</v>
      </c>
      <c r="BU15" s="761">
        <f>+F15+G15+H15+I15+J15+C15</f>
        <v>0</v>
      </c>
      <c r="BV15" s="761">
        <f>BU15+BS15+BQ15+BP15-BO15+BT15</f>
        <v>0</v>
      </c>
      <c r="BX15" s="762" t="e">
        <f>#REF!</f>
        <v>#REF!</v>
      </c>
      <c r="BY15" s="763" t="e">
        <f>BX15-AD15</f>
        <v>#REF!</v>
      </c>
      <c r="BZ15" s="763">
        <f>AD15-дод5.1!D96</f>
        <v>0</v>
      </c>
      <c r="CA15" s="764" t="e">
        <f>#REF!</f>
        <v>#REF!</v>
      </c>
      <c r="CB15" s="763" t="e">
        <f>CA15-AX15</f>
        <v>#REF!</v>
      </c>
      <c r="CC15" s="765">
        <f>AX15-дод5.1!E96</f>
        <v>0</v>
      </c>
      <c r="CD15" s="732">
        <f>CC15+BZ15</f>
        <v>0</v>
      </c>
      <c r="CF15" s="763" t="b">
        <f>BJ15+BI15=BH15</f>
        <v>1</v>
      </c>
    </row>
    <row r="16" spans="1:84" ht="24.75" customHeight="1">
      <c r="A16" s="374">
        <v>1810400000</v>
      </c>
      <c r="B16" s="376" t="s">
        <v>816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>
        <v>109638000</v>
      </c>
      <c r="M16" s="110">
        <v>195701900</v>
      </c>
      <c r="N16" s="110"/>
      <c r="O16" s="110">
        <v>79000</v>
      </c>
      <c r="P16" s="110"/>
      <c r="Q16" s="110"/>
      <c r="R16" s="110">
        <v>801100</v>
      </c>
      <c r="S16" s="110"/>
      <c r="T16" s="110"/>
      <c r="U16" s="110"/>
      <c r="V16" s="110"/>
      <c r="W16" s="110"/>
      <c r="X16" s="85"/>
      <c r="Y16" s="85"/>
      <c r="Z16" s="110"/>
      <c r="AA16" s="110"/>
      <c r="AB16" s="110"/>
      <c r="AC16" s="110"/>
      <c r="AD16" s="157">
        <f t="shared" ref="AD16:AD42" si="0">SUM(AE16:AM16)</f>
        <v>0</v>
      </c>
      <c r="AE16" s="157"/>
      <c r="AF16" s="157"/>
      <c r="AG16" s="110"/>
      <c r="AH16" s="110"/>
      <c r="AI16" s="110"/>
      <c r="AJ16" s="110"/>
      <c r="AK16" s="110"/>
      <c r="AL16" s="110"/>
      <c r="AM16" s="106"/>
      <c r="AN16" s="106"/>
      <c r="AO16" s="106"/>
      <c r="AP16" s="106"/>
      <c r="AQ16" s="106"/>
      <c r="AR16" s="106"/>
      <c r="AS16" s="165"/>
      <c r="AT16" s="110"/>
      <c r="AU16" s="85"/>
      <c r="AV16" s="110"/>
      <c r="AW16" s="110"/>
      <c r="AX16" s="157">
        <f t="shared" ref="AX16:AX43" si="1">SUM(AY16:BH16)+BK16</f>
        <v>150000</v>
      </c>
      <c r="AY16" s="157"/>
      <c r="AZ16" s="157"/>
      <c r="BA16" s="157"/>
      <c r="BB16" s="110"/>
      <c r="BC16" s="110"/>
      <c r="BD16" s="110"/>
      <c r="BE16" s="110"/>
      <c r="BF16" s="110"/>
      <c r="BG16" s="110"/>
      <c r="BH16" s="110">
        <v>150000</v>
      </c>
      <c r="BI16" s="110"/>
      <c r="BJ16" s="110">
        <v>150000</v>
      </c>
      <c r="BK16" s="110"/>
      <c r="BL16" s="110"/>
      <c r="BM16" s="106"/>
      <c r="BN16" s="106"/>
      <c r="BO16" s="332">
        <f t="shared" ref="BO16:BO53" si="2">AW16+L16+M16+N16+O16+R16+AB16+AC16+AD16+AT16+AX16+Z16+AV16+H16+I16+J16+AO16+X16+AU16+P16+E16+Q16+D16+AS16+S16+C16+Y16+W16</f>
        <v>306370000</v>
      </c>
      <c r="BP16" s="758">
        <f t="shared" ref="BP16:BP43" si="3">+L16+M16+N16+O16+R16+T16+V16+Z16+AO16+U16+AB16+AC16+X16+P16+Q16+S16</f>
        <v>306220000</v>
      </c>
      <c r="BQ16" s="759">
        <f t="shared" ref="BQ16:BQ81" si="4">+AT16+AU16+AV16+AW16</f>
        <v>0</v>
      </c>
      <c r="BR16" s="760"/>
      <c r="BS16" s="761">
        <f>K16+AD16+D16</f>
        <v>0</v>
      </c>
      <c r="BT16" s="761">
        <f>AX16</f>
        <v>150000</v>
      </c>
      <c r="BU16" s="761">
        <f t="shared" ref="BU16:BU80" si="5">+F16+G16+H16+I16+J16+C16</f>
        <v>0</v>
      </c>
      <c r="BV16" s="761">
        <f>BU16+BS16+BQ16+BP16-BO16+BT16</f>
        <v>0</v>
      </c>
      <c r="BX16" s="762" t="e">
        <f>#REF!</f>
        <v>#REF!</v>
      </c>
      <c r="BY16" s="763" t="e">
        <f t="shared" ref="BY16:BY81" si="6">BX16-AD16</f>
        <v>#REF!</v>
      </c>
      <c r="BZ16" s="763">
        <f>AD16-дод5.1!D194</f>
        <v>0</v>
      </c>
      <c r="CA16" s="764" t="e">
        <f>#REF!</f>
        <v>#REF!</v>
      </c>
      <c r="CB16" s="763" t="e">
        <f t="shared" ref="CB16:CB81" si="7">CA16-AX16</f>
        <v>#REF!</v>
      </c>
      <c r="CC16" s="765">
        <f>AX16-дод5.1!E194</f>
        <v>0</v>
      </c>
      <c r="CD16" s="732">
        <f>CC16+BZ16</f>
        <v>0</v>
      </c>
      <c r="CF16" s="765" t="b">
        <f t="shared" ref="CF16:CF81" si="8">BJ16+BI16=BH16</f>
        <v>1</v>
      </c>
    </row>
    <row r="17" spans="1:87" ht="24.95" customHeight="1">
      <c r="A17" s="374">
        <v>1810700000</v>
      </c>
      <c r="B17" s="376" t="s">
        <v>815</v>
      </c>
      <c r="C17" s="110"/>
      <c r="D17" s="118"/>
      <c r="E17" s="110"/>
      <c r="F17" s="110"/>
      <c r="G17" s="110"/>
      <c r="H17" s="110"/>
      <c r="I17" s="110"/>
      <c r="J17" s="110"/>
      <c r="K17" s="110"/>
      <c r="L17" s="110">
        <v>84526100</v>
      </c>
      <c r="M17" s="110">
        <v>115155800</v>
      </c>
      <c r="N17" s="110"/>
      <c r="O17" s="110">
        <v>797700</v>
      </c>
      <c r="P17" s="110"/>
      <c r="Q17" s="110"/>
      <c r="R17" s="110">
        <v>2942400</v>
      </c>
      <c r="S17" s="110"/>
      <c r="T17" s="110"/>
      <c r="U17" s="110"/>
      <c r="V17" s="110"/>
      <c r="W17" s="110"/>
      <c r="X17" s="85"/>
      <c r="Y17" s="85"/>
      <c r="Z17" s="110"/>
      <c r="AA17" s="110"/>
      <c r="AB17" s="110"/>
      <c r="AC17" s="110"/>
      <c r="AD17" s="157">
        <f t="shared" si="0"/>
        <v>0</v>
      </c>
      <c r="AE17" s="157"/>
      <c r="AF17" s="157"/>
      <c r="AG17" s="110"/>
      <c r="AH17" s="110"/>
      <c r="AI17" s="110"/>
      <c r="AJ17" s="110"/>
      <c r="AK17" s="110"/>
      <c r="AL17" s="110"/>
      <c r="AM17" s="106"/>
      <c r="AN17" s="106"/>
      <c r="AO17" s="106"/>
      <c r="AP17" s="106"/>
      <c r="AQ17" s="106"/>
      <c r="AR17" s="106"/>
      <c r="AS17" s="165"/>
      <c r="AT17" s="110"/>
      <c r="AU17" s="85"/>
      <c r="AV17" s="110"/>
      <c r="AW17" s="110"/>
      <c r="AX17" s="157">
        <f t="shared" si="1"/>
        <v>100000</v>
      </c>
      <c r="AY17" s="157"/>
      <c r="AZ17" s="157"/>
      <c r="BA17" s="157"/>
      <c r="BB17" s="110"/>
      <c r="BC17" s="110"/>
      <c r="BD17" s="110"/>
      <c r="BE17" s="110"/>
      <c r="BF17" s="110"/>
      <c r="BG17" s="110"/>
      <c r="BH17" s="110">
        <v>100000</v>
      </c>
      <c r="BI17" s="110"/>
      <c r="BJ17" s="110">
        <v>100000</v>
      </c>
      <c r="BK17" s="110"/>
      <c r="BL17" s="110"/>
      <c r="BM17" s="106"/>
      <c r="BN17" s="106"/>
      <c r="BO17" s="332">
        <f t="shared" si="2"/>
        <v>203522000</v>
      </c>
      <c r="BP17" s="758">
        <f t="shared" si="3"/>
        <v>203422000</v>
      </c>
      <c r="BQ17" s="759">
        <f t="shared" si="4"/>
        <v>0</v>
      </c>
      <c r="BR17" s="760"/>
      <c r="BS17" s="761">
        <f>K17+AD17+D17</f>
        <v>0</v>
      </c>
      <c r="BT17" s="761">
        <f>AX17</f>
        <v>100000</v>
      </c>
      <c r="BU17" s="761">
        <f t="shared" si="5"/>
        <v>0</v>
      </c>
      <c r="BV17" s="761">
        <f>BU17+BS17+BQ17+BP17-BO17+BT17</f>
        <v>0</v>
      </c>
      <c r="BX17" s="762" t="e">
        <f>#REF!</f>
        <v>#REF!</v>
      </c>
      <c r="BY17" s="763" t="e">
        <f t="shared" si="6"/>
        <v>#REF!</v>
      </c>
      <c r="BZ17" s="763">
        <f>AD17-дод5.1!D265</f>
        <v>0</v>
      </c>
      <c r="CA17" s="764" t="e">
        <f>#REF!</f>
        <v>#REF!</v>
      </c>
      <c r="CB17" s="763" t="e">
        <f t="shared" si="7"/>
        <v>#REF!</v>
      </c>
      <c r="CC17" s="765">
        <f>AX17-дод5.1!E265</f>
        <v>0</v>
      </c>
      <c r="CD17" s="732">
        <f>CC17+BZ17</f>
        <v>0</v>
      </c>
      <c r="CF17" s="765" t="b">
        <f t="shared" si="8"/>
        <v>1</v>
      </c>
    </row>
    <row r="18" spans="1:87" ht="39.6" customHeight="1">
      <c r="A18" s="374">
        <v>1811000000</v>
      </c>
      <c r="B18" s="391" t="s">
        <v>814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>
        <v>78313300</v>
      </c>
      <c r="M18" s="110">
        <v>116937200</v>
      </c>
      <c r="N18" s="110"/>
      <c r="O18" s="110">
        <v>1651900</v>
      </c>
      <c r="P18" s="110"/>
      <c r="Q18" s="110"/>
      <c r="R18" s="110">
        <v>669900</v>
      </c>
      <c r="S18" s="110"/>
      <c r="T18" s="110"/>
      <c r="U18" s="110"/>
      <c r="V18" s="110"/>
      <c r="W18" s="110"/>
      <c r="X18" s="85"/>
      <c r="Y18" s="85"/>
      <c r="Z18" s="110"/>
      <c r="AA18" s="110"/>
      <c r="AB18" s="110"/>
      <c r="AC18" s="110"/>
      <c r="AD18" s="157">
        <f t="shared" si="0"/>
        <v>0</v>
      </c>
      <c r="AE18" s="157"/>
      <c r="AF18" s="442"/>
      <c r="AG18" s="110"/>
      <c r="AH18" s="110"/>
      <c r="AI18" s="110"/>
      <c r="AJ18" s="110"/>
      <c r="AK18" s="110"/>
      <c r="AL18" s="110"/>
      <c r="AM18" s="106"/>
      <c r="AN18" s="106"/>
      <c r="AO18" s="106"/>
      <c r="AP18" s="106"/>
      <c r="AQ18" s="106"/>
      <c r="AR18" s="106"/>
      <c r="AS18" s="165"/>
      <c r="AT18" s="110"/>
      <c r="AU18" s="85"/>
      <c r="AV18" s="110"/>
      <c r="AW18" s="110"/>
      <c r="AX18" s="157">
        <f t="shared" si="1"/>
        <v>300000</v>
      </c>
      <c r="AY18" s="157"/>
      <c r="AZ18" s="157"/>
      <c r="BA18" s="157"/>
      <c r="BB18" s="110"/>
      <c r="BC18" s="110"/>
      <c r="BD18" s="110"/>
      <c r="BE18" s="110"/>
      <c r="BF18" s="110"/>
      <c r="BG18" s="110"/>
      <c r="BH18" s="110">
        <v>300000</v>
      </c>
      <c r="BI18" s="110"/>
      <c r="BJ18" s="110">
        <v>300000</v>
      </c>
      <c r="BK18" s="110"/>
      <c r="BL18" s="110"/>
      <c r="BM18" s="106"/>
      <c r="BN18" s="106"/>
      <c r="BO18" s="332">
        <f t="shared" si="2"/>
        <v>197872300</v>
      </c>
      <c r="BP18" s="758">
        <f t="shared" si="3"/>
        <v>197572300</v>
      </c>
      <c r="BQ18" s="759">
        <f t="shared" si="4"/>
        <v>0</v>
      </c>
      <c r="BR18" s="760"/>
      <c r="BS18" s="761">
        <f>K18+AD18+D18</f>
        <v>0</v>
      </c>
      <c r="BT18" s="761">
        <f>AX18</f>
        <v>300000</v>
      </c>
      <c r="BU18" s="761">
        <f t="shared" si="5"/>
        <v>0</v>
      </c>
      <c r="BV18" s="761">
        <f>BU18+BS18+BQ18+BP18-BO18+BT18</f>
        <v>0</v>
      </c>
      <c r="BX18" s="762" t="e">
        <f>#REF!</f>
        <v>#REF!</v>
      </c>
      <c r="BY18" s="763" t="e">
        <f t="shared" si="6"/>
        <v>#REF!</v>
      </c>
      <c r="BZ18" s="763">
        <f>AD18-дод5.1!D308</f>
        <v>0</v>
      </c>
      <c r="CA18" s="764" t="e">
        <f>#REF!</f>
        <v>#REF!</v>
      </c>
      <c r="CB18" s="763" t="e">
        <f t="shared" si="7"/>
        <v>#REF!</v>
      </c>
      <c r="CC18" s="765">
        <f>AX18-дод5.1!E308</f>
        <v>0</v>
      </c>
      <c r="CD18" s="732">
        <f>CC18+BZ18</f>
        <v>0</v>
      </c>
      <c r="CF18" s="765" t="b">
        <f t="shared" si="8"/>
        <v>1</v>
      </c>
    </row>
    <row r="19" spans="1:87" ht="24.95" customHeight="1">
      <c r="A19" s="374">
        <v>1810900000</v>
      </c>
      <c r="B19" s="376" t="s">
        <v>813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>
        <v>32447500</v>
      </c>
      <c r="M19" s="110">
        <v>53631500</v>
      </c>
      <c r="N19" s="110"/>
      <c r="O19" s="110">
        <v>1277900</v>
      </c>
      <c r="P19" s="110"/>
      <c r="Q19" s="110"/>
      <c r="R19" s="110">
        <v>428600</v>
      </c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57">
        <f t="shared" si="0"/>
        <v>0</v>
      </c>
      <c r="AE19" s="157"/>
      <c r="AF19" s="157"/>
      <c r="AG19" s="110"/>
      <c r="AH19" s="110"/>
      <c r="AI19" s="110"/>
      <c r="AJ19" s="110"/>
      <c r="AK19" s="110"/>
      <c r="AL19" s="110"/>
      <c r="AM19" s="106"/>
      <c r="AN19" s="106"/>
      <c r="AO19" s="106"/>
      <c r="AP19" s="106"/>
      <c r="AQ19" s="106"/>
      <c r="AR19" s="106"/>
      <c r="AS19" s="165"/>
      <c r="AT19" s="110"/>
      <c r="AU19" s="85"/>
      <c r="AV19" s="110"/>
      <c r="AW19" s="110"/>
      <c r="AX19" s="157">
        <f t="shared" si="1"/>
        <v>0</v>
      </c>
      <c r="AY19" s="157"/>
      <c r="AZ19" s="157"/>
      <c r="BA19" s="157"/>
      <c r="BB19" s="110"/>
      <c r="BC19" s="110"/>
      <c r="BD19" s="110"/>
      <c r="BE19" s="110"/>
      <c r="BF19" s="110"/>
      <c r="BG19" s="110"/>
      <c r="BH19" s="110">
        <f t="shared" ref="BH19:BH43" si="9">BI19+BJ19</f>
        <v>0</v>
      </c>
      <c r="BI19" s="110"/>
      <c r="BJ19" s="110"/>
      <c r="BK19" s="110"/>
      <c r="BL19" s="110"/>
      <c r="BM19" s="106"/>
      <c r="BN19" s="106"/>
      <c r="BO19" s="332">
        <f t="shared" si="2"/>
        <v>87785500</v>
      </c>
      <c r="BP19" s="758">
        <f t="shared" si="3"/>
        <v>87785500</v>
      </c>
      <c r="BQ19" s="759">
        <f t="shared" si="4"/>
        <v>0</v>
      </c>
      <c r="BR19" s="760"/>
      <c r="BS19" s="761">
        <f>K19+AD19+D19</f>
        <v>0</v>
      </c>
      <c r="BT19" s="761">
        <f>AX19</f>
        <v>0</v>
      </c>
      <c r="BU19" s="761">
        <f t="shared" si="5"/>
        <v>0</v>
      </c>
      <c r="BV19" s="761">
        <f>BU19+BS19+BQ19+BP19-BO19+BT19</f>
        <v>0</v>
      </c>
      <c r="BX19" s="762" t="e">
        <f>#REF!</f>
        <v>#REF!</v>
      </c>
      <c r="BY19" s="763" t="e">
        <f t="shared" si="6"/>
        <v>#REF!</v>
      </c>
      <c r="BZ19" s="763">
        <f>AD19-дод5.1!D396</f>
        <v>0</v>
      </c>
      <c r="CA19" s="764" t="e">
        <f>#REF!</f>
        <v>#REF!</v>
      </c>
      <c r="CB19" s="763" t="e">
        <f t="shared" si="7"/>
        <v>#REF!</v>
      </c>
      <c r="CC19" s="765">
        <f>AX19-дод5.1!E396</f>
        <v>0</v>
      </c>
      <c r="CD19" s="732">
        <f>CC19+BZ19</f>
        <v>0</v>
      </c>
      <c r="CF19" s="765" t="b">
        <f t="shared" si="8"/>
        <v>1</v>
      </c>
    </row>
    <row r="20" spans="1:87" s="111" customFormat="1" ht="18" customHeight="1">
      <c r="A20" s="191"/>
      <c r="B20" s="126" t="s">
        <v>936</v>
      </c>
      <c r="C20" s="82">
        <f>SUM(C15:C19)</f>
        <v>0</v>
      </c>
      <c r="D20" s="82">
        <f t="shared" ref="D20:AC20" si="10">SUM(D15:D19)</f>
        <v>0</v>
      </c>
      <c r="E20" s="82">
        <f t="shared" si="10"/>
        <v>0</v>
      </c>
      <c r="F20" s="82">
        <f t="shared" si="10"/>
        <v>0</v>
      </c>
      <c r="G20" s="82">
        <f t="shared" si="10"/>
        <v>0</v>
      </c>
      <c r="H20" s="82">
        <f t="shared" si="10"/>
        <v>0</v>
      </c>
      <c r="I20" s="82">
        <f t="shared" si="10"/>
        <v>0</v>
      </c>
      <c r="J20" s="82">
        <f t="shared" si="10"/>
        <v>0</v>
      </c>
      <c r="K20" s="82">
        <f t="shared" si="10"/>
        <v>0</v>
      </c>
      <c r="L20" s="82">
        <f t="shared" si="10"/>
        <v>616930900</v>
      </c>
      <c r="M20" s="82">
        <f t="shared" si="10"/>
        <v>829392300</v>
      </c>
      <c r="N20" s="82">
        <f t="shared" si="10"/>
        <v>0</v>
      </c>
      <c r="O20" s="82">
        <f t="shared" si="10"/>
        <v>4045600</v>
      </c>
      <c r="P20" s="82">
        <f t="shared" si="10"/>
        <v>0</v>
      </c>
      <c r="Q20" s="82">
        <f t="shared" si="10"/>
        <v>0</v>
      </c>
      <c r="R20" s="82">
        <f t="shared" si="10"/>
        <v>8122400</v>
      </c>
      <c r="S20" s="82">
        <f>SUM(S15:S19)</f>
        <v>0</v>
      </c>
      <c r="T20" s="82">
        <f>SUM(T15:T19)</f>
        <v>0</v>
      </c>
      <c r="U20" s="82">
        <f>SUM(U15:U19)</f>
        <v>0</v>
      </c>
      <c r="V20" s="82">
        <f>SUM(V15:V19)</f>
        <v>0</v>
      </c>
      <c r="W20" s="82">
        <f>SUM(W15:W19)</f>
        <v>0</v>
      </c>
      <c r="X20" s="82">
        <f t="shared" si="10"/>
        <v>0</v>
      </c>
      <c r="Y20" s="82">
        <f t="shared" si="10"/>
        <v>0</v>
      </c>
      <c r="Z20" s="82">
        <f t="shared" si="10"/>
        <v>0</v>
      </c>
      <c r="AA20" s="82">
        <f t="shared" si="10"/>
        <v>0</v>
      </c>
      <c r="AB20" s="82">
        <f t="shared" si="10"/>
        <v>0</v>
      </c>
      <c r="AC20" s="82">
        <f t="shared" si="10"/>
        <v>0</v>
      </c>
      <c r="AD20" s="158">
        <f t="shared" ref="AD20:AT20" si="11">SUM(AD15:AD19)</f>
        <v>129262</v>
      </c>
      <c r="AE20" s="158">
        <f t="shared" ref="AE20:AK20" si="12">SUM(AE15:AE19)</f>
        <v>0</v>
      </c>
      <c r="AF20" s="158">
        <f t="shared" si="12"/>
        <v>0</v>
      </c>
      <c r="AG20" s="82">
        <f t="shared" si="12"/>
        <v>0</v>
      </c>
      <c r="AH20" s="82">
        <f t="shared" si="12"/>
        <v>0</v>
      </c>
      <c r="AI20" s="82">
        <f t="shared" si="12"/>
        <v>0</v>
      </c>
      <c r="AJ20" s="82">
        <f t="shared" si="12"/>
        <v>129262</v>
      </c>
      <c r="AK20" s="82">
        <f t="shared" si="12"/>
        <v>0</v>
      </c>
      <c r="AL20" s="82">
        <f t="shared" si="11"/>
        <v>0</v>
      </c>
      <c r="AM20" s="82">
        <f>SUM(AM15:AM19)</f>
        <v>0</v>
      </c>
      <c r="AN20" s="137">
        <f t="shared" si="11"/>
        <v>0</v>
      </c>
      <c r="AO20" s="137">
        <f t="shared" si="11"/>
        <v>0</v>
      </c>
      <c r="AP20" s="137">
        <f t="shared" si="11"/>
        <v>0</v>
      </c>
      <c r="AQ20" s="137">
        <f t="shared" si="11"/>
        <v>0</v>
      </c>
      <c r="AR20" s="137">
        <f t="shared" si="11"/>
        <v>0</v>
      </c>
      <c r="AS20" s="82">
        <f t="shared" si="11"/>
        <v>0</v>
      </c>
      <c r="AT20" s="82">
        <f t="shared" si="11"/>
        <v>0</v>
      </c>
      <c r="AU20" s="190">
        <f>SUM(AU15:AU19)</f>
        <v>0</v>
      </c>
      <c r="AV20" s="82">
        <f>SUM(AV15:AV19)</f>
        <v>0</v>
      </c>
      <c r="AW20" s="82">
        <f>SUM(AW15:AW19)</f>
        <v>0</v>
      </c>
      <c r="AX20" s="158">
        <f>SUM(AX15:AX19)</f>
        <v>1900000</v>
      </c>
      <c r="AY20" s="158">
        <f t="shared" ref="AY20:BG20" si="13">SUM(AY15:AY19)</f>
        <v>0</v>
      </c>
      <c r="AZ20" s="158">
        <f t="shared" si="13"/>
        <v>0</v>
      </c>
      <c r="BA20" s="158"/>
      <c r="BB20" s="82">
        <f t="shared" si="13"/>
        <v>0</v>
      </c>
      <c r="BC20" s="82">
        <f t="shared" si="13"/>
        <v>1350000</v>
      </c>
      <c r="BD20" s="82">
        <f t="shared" si="13"/>
        <v>0</v>
      </c>
      <c r="BE20" s="82">
        <f t="shared" si="13"/>
        <v>0</v>
      </c>
      <c r="BF20" s="82">
        <f t="shared" si="13"/>
        <v>0</v>
      </c>
      <c r="BG20" s="82">
        <f t="shared" si="13"/>
        <v>0</v>
      </c>
      <c r="BH20" s="82">
        <f t="shared" ref="BH20:BN20" si="14">SUM(BH15:BH19)</f>
        <v>550000</v>
      </c>
      <c r="BI20" s="82">
        <f t="shared" si="14"/>
        <v>0</v>
      </c>
      <c r="BJ20" s="82">
        <f t="shared" si="14"/>
        <v>550000</v>
      </c>
      <c r="BK20" s="82">
        <f t="shared" si="14"/>
        <v>0</v>
      </c>
      <c r="BL20" s="82">
        <f t="shared" si="14"/>
        <v>0</v>
      </c>
      <c r="BM20" s="82">
        <f t="shared" si="14"/>
        <v>0</v>
      </c>
      <c r="BN20" s="82">
        <f t="shared" si="14"/>
        <v>0</v>
      </c>
      <c r="BO20" s="82">
        <f>SUM(BO15:BO19)</f>
        <v>1460520462</v>
      </c>
      <c r="BP20" s="758">
        <f>+L20+M20+N20+O20+R20+T20+V20+Z20+AO20+U20+AB20+AC20+X20+P20+Q20+S20</f>
        <v>1458491200</v>
      </c>
      <c r="BQ20" s="759">
        <f t="shared" si="4"/>
        <v>0</v>
      </c>
      <c r="BR20" s="766">
        <f>SUM(BR15:BR19)</f>
        <v>0</v>
      </c>
      <c r="BS20" s="766">
        <f>SUM(BS15:BS19)</f>
        <v>129262</v>
      </c>
      <c r="BT20" s="766">
        <f>SUM(BT15:BT19)</f>
        <v>1900000</v>
      </c>
      <c r="BU20" s="761">
        <f t="shared" si="5"/>
        <v>0</v>
      </c>
      <c r="BV20" s="766">
        <f>SUM(BV15:BV19)</f>
        <v>0</v>
      </c>
      <c r="BW20" s="767"/>
      <c r="BX20" s="762" t="e">
        <f>#REF!</f>
        <v>#REF!</v>
      </c>
      <c r="BY20" s="763" t="e">
        <f t="shared" si="6"/>
        <v>#REF!</v>
      </c>
      <c r="BZ20" s="763">
        <f>AD20</f>
        <v>129262</v>
      </c>
      <c r="CA20" s="764" t="e">
        <f>#REF!</f>
        <v>#REF!</v>
      </c>
      <c r="CB20" s="763" t="e">
        <f t="shared" si="7"/>
        <v>#REF!</v>
      </c>
      <c r="CC20" s="765">
        <f>AX20</f>
        <v>1900000</v>
      </c>
      <c r="CD20" s="732"/>
      <c r="CE20" s="767"/>
      <c r="CF20" s="765" t="b">
        <f t="shared" si="8"/>
        <v>1</v>
      </c>
      <c r="CG20" s="767"/>
      <c r="CH20" s="767"/>
      <c r="CI20" s="767"/>
    </row>
    <row r="21" spans="1:87" ht="38.25">
      <c r="A21" s="374">
        <v>1820300000</v>
      </c>
      <c r="B21" s="373" t="s">
        <v>478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>
        <v>56947100</v>
      </c>
      <c r="M21" s="110">
        <v>71672900</v>
      </c>
      <c r="N21" s="110"/>
      <c r="O21" s="110">
        <v>4196200</v>
      </c>
      <c r="P21" s="110"/>
      <c r="Q21" s="110"/>
      <c r="R21" s="110">
        <v>1279100</v>
      </c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57">
        <f t="shared" si="0"/>
        <v>0</v>
      </c>
      <c r="AE21" s="157"/>
      <c r="AF21" s="157"/>
      <c r="AG21" s="110"/>
      <c r="AH21" s="110"/>
      <c r="AI21" s="110"/>
      <c r="AJ21" s="110"/>
      <c r="AK21" s="110"/>
      <c r="AL21" s="110"/>
      <c r="AM21" s="110"/>
      <c r="AN21" s="106"/>
      <c r="AO21" s="106"/>
      <c r="AP21" s="106"/>
      <c r="AQ21" s="106"/>
      <c r="AR21" s="106"/>
      <c r="AS21" s="85"/>
      <c r="AT21" s="106"/>
      <c r="AU21" s="85"/>
      <c r="AV21" s="110"/>
      <c r="AW21" s="110"/>
      <c r="AX21" s="157">
        <f t="shared" si="1"/>
        <v>0</v>
      </c>
      <c r="AY21" s="157"/>
      <c r="AZ21" s="157"/>
      <c r="BA21" s="157"/>
      <c r="BB21" s="110"/>
      <c r="BC21" s="110"/>
      <c r="BD21" s="110"/>
      <c r="BE21" s="110"/>
      <c r="BF21" s="110"/>
      <c r="BG21" s="110"/>
      <c r="BH21" s="110">
        <f t="shared" si="9"/>
        <v>0</v>
      </c>
      <c r="BI21" s="110"/>
      <c r="BJ21" s="110"/>
      <c r="BK21" s="110"/>
      <c r="BL21" s="110"/>
      <c r="BM21" s="106"/>
      <c r="BN21" s="106"/>
      <c r="BO21" s="332">
        <f t="shared" si="2"/>
        <v>134095300</v>
      </c>
      <c r="BP21" s="758">
        <f t="shared" si="3"/>
        <v>134095300</v>
      </c>
      <c r="BQ21" s="759">
        <f t="shared" si="4"/>
        <v>0</v>
      </c>
      <c r="BR21" s="760"/>
      <c r="BS21" s="761">
        <f t="shared" ref="BS21:BS43" si="15">K21+AD21+D21</f>
        <v>0</v>
      </c>
      <c r="BT21" s="761">
        <f t="shared" ref="BT21:BT43" si="16">AX21</f>
        <v>0</v>
      </c>
      <c r="BU21" s="761">
        <f t="shared" si="5"/>
        <v>0</v>
      </c>
      <c r="BV21" s="761">
        <f t="shared" ref="BV21:BV43" si="17">BU21+BS21+BQ21+BP21-BO21+BT21</f>
        <v>0</v>
      </c>
      <c r="BX21" s="762" t="e">
        <f>#REF!</f>
        <v>#REF!</v>
      </c>
      <c r="BY21" s="763" t="e">
        <f t="shared" si="6"/>
        <v>#REF!</v>
      </c>
      <c r="BZ21" s="763" t="b">
        <f>AD21=дод5.1!D449</f>
        <v>1</v>
      </c>
      <c r="CA21" s="764" t="e">
        <f>#REF!</f>
        <v>#REF!</v>
      </c>
      <c r="CB21" s="763" t="e">
        <f t="shared" si="7"/>
        <v>#REF!</v>
      </c>
      <c r="CC21" s="765" t="b">
        <f>AX21=дод5.1!E449</f>
        <v>1</v>
      </c>
      <c r="CD21" s="732"/>
      <c r="CF21" s="765" t="b">
        <f t="shared" si="8"/>
        <v>1</v>
      </c>
    </row>
    <row r="22" spans="1:87" ht="38.25">
      <c r="A22" s="374">
        <v>1820600000</v>
      </c>
      <c r="B22" s="373" t="s">
        <v>479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>
        <v>82486700</v>
      </c>
      <c r="M22" s="110">
        <v>58809300</v>
      </c>
      <c r="N22" s="110"/>
      <c r="O22" s="110">
        <v>8995200</v>
      </c>
      <c r="P22" s="110"/>
      <c r="Q22" s="110"/>
      <c r="R22" s="110">
        <v>2427800</v>
      </c>
      <c r="S22" s="110"/>
      <c r="T22" s="110"/>
      <c r="U22" s="110"/>
      <c r="V22" s="110"/>
      <c r="W22" s="110"/>
      <c r="X22" s="85"/>
      <c r="Y22" s="85"/>
      <c r="Z22" s="110"/>
      <c r="AA22" s="110"/>
      <c r="AB22" s="110"/>
      <c r="AC22" s="110"/>
      <c r="AD22" s="157">
        <f t="shared" si="0"/>
        <v>0</v>
      </c>
      <c r="AE22" s="157"/>
      <c r="AF22" s="157"/>
      <c r="AG22" s="110"/>
      <c r="AH22" s="110"/>
      <c r="AI22" s="110"/>
      <c r="AJ22" s="110"/>
      <c r="AK22" s="110"/>
      <c r="AL22" s="110"/>
      <c r="AM22" s="110"/>
      <c r="AN22" s="106"/>
      <c r="AO22" s="106"/>
      <c r="AP22" s="106"/>
      <c r="AQ22" s="106"/>
      <c r="AR22" s="106"/>
      <c r="AS22" s="85"/>
      <c r="AT22" s="106"/>
      <c r="AU22" s="85"/>
      <c r="AV22" s="110"/>
      <c r="AW22" s="110"/>
      <c r="AX22" s="157">
        <f t="shared" si="1"/>
        <v>0</v>
      </c>
      <c r="AY22" s="157"/>
      <c r="AZ22" s="157"/>
      <c r="BA22" s="157"/>
      <c r="BB22" s="110"/>
      <c r="BC22" s="110"/>
      <c r="BD22" s="110"/>
      <c r="BE22" s="110"/>
      <c r="BF22" s="110"/>
      <c r="BG22" s="110"/>
      <c r="BH22" s="110">
        <f t="shared" si="9"/>
        <v>0</v>
      </c>
      <c r="BI22" s="110"/>
      <c r="BJ22" s="110"/>
      <c r="BK22" s="110"/>
      <c r="BL22" s="110"/>
      <c r="BM22" s="106"/>
      <c r="BN22" s="106"/>
      <c r="BO22" s="332">
        <f t="shared" si="2"/>
        <v>152719000</v>
      </c>
      <c r="BP22" s="758">
        <f t="shared" si="3"/>
        <v>152719000</v>
      </c>
      <c r="BQ22" s="759">
        <f t="shared" si="4"/>
        <v>0</v>
      </c>
      <c r="BR22" s="760"/>
      <c r="BS22" s="761">
        <f t="shared" si="15"/>
        <v>0</v>
      </c>
      <c r="BT22" s="761">
        <f t="shared" si="16"/>
        <v>0</v>
      </c>
      <c r="BU22" s="761">
        <f t="shared" si="5"/>
        <v>0</v>
      </c>
      <c r="BV22" s="761">
        <f t="shared" si="17"/>
        <v>0</v>
      </c>
      <c r="BX22" s="762" t="e">
        <f>#REF!</f>
        <v>#REF!</v>
      </c>
      <c r="BY22" s="763" t="e">
        <f t="shared" si="6"/>
        <v>#REF!</v>
      </c>
      <c r="BZ22" s="763">
        <f>AD22-дод5.1!D511</f>
        <v>0</v>
      </c>
      <c r="CA22" s="764" t="e">
        <f>#REF!</f>
        <v>#REF!</v>
      </c>
      <c r="CB22" s="763" t="e">
        <f t="shared" si="7"/>
        <v>#REF!</v>
      </c>
      <c r="CC22" s="765">
        <f>AX22-дод5.1!E511</f>
        <v>0</v>
      </c>
      <c r="CD22" s="732">
        <f>CC22+BZ22</f>
        <v>0</v>
      </c>
      <c r="CF22" s="765" t="b">
        <f t="shared" si="8"/>
        <v>1</v>
      </c>
    </row>
    <row r="23" spans="1:87" ht="38.25">
      <c r="A23" s="374">
        <v>1820800000</v>
      </c>
      <c r="B23" s="373" t="s">
        <v>480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>
        <v>52288100</v>
      </c>
      <c r="M23" s="110">
        <v>67162800</v>
      </c>
      <c r="N23" s="110"/>
      <c r="O23" s="110">
        <v>5216700</v>
      </c>
      <c r="P23" s="110"/>
      <c r="Q23" s="110"/>
      <c r="R23" s="110">
        <v>793800</v>
      </c>
      <c r="S23" s="110"/>
      <c r="T23" s="110"/>
      <c r="U23" s="110"/>
      <c r="V23" s="110"/>
      <c r="W23" s="110"/>
      <c r="X23" s="85"/>
      <c r="Y23" s="85"/>
      <c r="Z23" s="110"/>
      <c r="AA23" s="110"/>
      <c r="AB23" s="110"/>
      <c r="AC23" s="110"/>
      <c r="AD23" s="157">
        <f t="shared" si="0"/>
        <v>0</v>
      </c>
      <c r="AE23" s="157"/>
      <c r="AF23" s="157"/>
      <c r="AG23" s="110"/>
      <c r="AH23" s="110"/>
      <c r="AI23" s="110"/>
      <c r="AJ23" s="110"/>
      <c r="AK23" s="110"/>
      <c r="AL23" s="110"/>
      <c r="AM23" s="110"/>
      <c r="AN23" s="106"/>
      <c r="AO23" s="106"/>
      <c r="AP23" s="106"/>
      <c r="AQ23" s="106"/>
      <c r="AR23" s="106"/>
      <c r="AS23" s="85"/>
      <c r="AT23" s="106"/>
      <c r="AU23" s="85"/>
      <c r="AV23" s="110"/>
      <c r="AW23" s="110"/>
      <c r="AX23" s="157">
        <f t="shared" si="1"/>
        <v>0</v>
      </c>
      <c r="AY23" s="157"/>
      <c r="AZ23" s="157"/>
      <c r="BA23" s="157"/>
      <c r="BB23" s="110"/>
      <c r="BC23" s="110"/>
      <c r="BD23" s="110"/>
      <c r="BE23" s="110"/>
      <c r="BF23" s="110"/>
      <c r="BG23" s="110"/>
      <c r="BH23" s="110">
        <f t="shared" si="9"/>
        <v>0</v>
      </c>
      <c r="BI23" s="110"/>
      <c r="BJ23" s="110"/>
      <c r="BK23" s="110"/>
      <c r="BL23" s="110"/>
      <c r="BM23" s="106"/>
      <c r="BN23" s="106"/>
      <c r="BO23" s="332">
        <f t="shared" si="2"/>
        <v>125461400</v>
      </c>
      <c r="BP23" s="758">
        <f t="shared" si="3"/>
        <v>125461400</v>
      </c>
      <c r="BQ23" s="759">
        <f t="shared" si="4"/>
        <v>0</v>
      </c>
      <c r="BR23" s="760"/>
      <c r="BS23" s="761">
        <f t="shared" si="15"/>
        <v>0</v>
      </c>
      <c r="BT23" s="761">
        <f t="shared" si="16"/>
        <v>0</v>
      </c>
      <c r="BU23" s="761">
        <f t="shared" si="5"/>
        <v>0</v>
      </c>
      <c r="BV23" s="761">
        <f t="shared" si="17"/>
        <v>0</v>
      </c>
      <c r="BX23" s="762" t="e">
        <f>#REF!</f>
        <v>#REF!</v>
      </c>
      <c r="BY23" s="763" t="e">
        <f t="shared" si="6"/>
        <v>#REF!</v>
      </c>
      <c r="BZ23" s="763">
        <f>AD23-дод5.1!D555</f>
        <v>0</v>
      </c>
      <c r="CA23" s="764" t="e">
        <f>#REF!</f>
        <v>#REF!</v>
      </c>
      <c r="CB23" s="763" t="e">
        <f t="shared" si="7"/>
        <v>#REF!</v>
      </c>
      <c r="CC23" s="765">
        <f>AX23-дод5.1!E555</f>
        <v>0</v>
      </c>
      <c r="CD23" s="732">
        <f>CC23+BZ23</f>
        <v>0</v>
      </c>
      <c r="CF23" s="765" t="b">
        <f t="shared" si="8"/>
        <v>1</v>
      </c>
    </row>
    <row r="24" spans="1:87" ht="38.25">
      <c r="A24" s="374">
        <v>1820900000</v>
      </c>
      <c r="B24" s="373" t="s">
        <v>360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>
        <v>28242100</v>
      </c>
      <c r="M24" s="110">
        <v>55859100</v>
      </c>
      <c r="N24" s="110"/>
      <c r="O24" s="110">
        <v>1215400</v>
      </c>
      <c r="P24" s="110"/>
      <c r="Q24" s="110"/>
      <c r="R24" s="110">
        <v>1494300</v>
      </c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57">
        <f t="shared" si="0"/>
        <v>0</v>
      </c>
      <c r="AE24" s="157"/>
      <c r="AF24" s="157"/>
      <c r="AG24" s="110"/>
      <c r="AH24" s="110"/>
      <c r="AI24" s="110"/>
      <c r="AJ24" s="110"/>
      <c r="AK24" s="110"/>
      <c r="AL24" s="110"/>
      <c r="AM24" s="110"/>
      <c r="AN24" s="106"/>
      <c r="AO24" s="106"/>
      <c r="AP24" s="106"/>
      <c r="AQ24" s="106"/>
      <c r="AR24" s="106"/>
      <c r="AS24" s="85"/>
      <c r="AT24" s="106"/>
      <c r="AU24" s="85"/>
      <c r="AV24" s="110"/>
      <c r="AW24" s="110"/>
      <c r="AX24" s="157">
        <f>SUM(AY24:BH24)+BK24</f>
        <v>0</v>
      </c>
      <c r="AY24" s="157"/>
      <c r="AZ24" s="157"/>
      <c r="BA24" s="157"/>
      <c r="BB24" s="110"/>
      <c r="BC24" s="110"/>
      <c r="BD24" s="110"/>
      <c r="BE24" s="110"/>
      <c r="BF24" s="110"/>
      <c r="BG24" s="110"/>
      <c r="BH24" s="110">
        <f t="shared" si="9"/>
        <v>0</v>
      </c>
      <c r="BI24" s="110"/>
      <c r="BJ24" s="110"/>
      <c r="BK24" s="110"/>
      <c r="BL24" s="110"/>
      <c r="BM24" s="106"/>
      <c r="BN24" s="106"/>
      <c r="BO24" s="332">
        <f t="shared" si="2"/>
        <v>86810900</v>
      </c>
      <c r="BP24" s="758">
        <f t="shared" si="3"/>
        <v>86810900</v>
      </c>
      <c r="BQ24" s="759">
        <f t="shared" si="4"/>
        <v>0</v>
      </c>
      <c r="BR24" s="760"/>
      <c r="BS24" s="761">
        <f t="shared" si="15"/>
        <v>0</v>
      </c>
      <c r="BT24" s="761">
        <f t="shared" si="16"/>
        <v>0</v>
      </c>
      <c r="BU24" s="761">
        <f t="shared" si="5"/>
        <v>0</v>
      </c>
      <c r="BV24" s="761">
        <f t="shared" si="17"/>
        <v>0</v>
      </c>
      <c r="BX24" s="762" t="e">
        <f>#REF!</f>
        <v>#REF!</v>
      </c>
      <c r="BY24" s="763" t="e">
        <f t="shared" si="6"/>
        <v>#REF!</v>
      </c>
      <c r="BZ24" s="763">
        <f>AD24-дод5.1!D596</f>
        <v>0</v>
      </c>
      <c r="CA24" s="764" t="e">
        <f>#REF!</f>
        <v>#REF!</v>
      </c>
      <c r="CB24" s="763" t="e">
        <f t="shared" si="7"/>
        <v>#REF!</v>
      </c>
      <c r="CC24" s="765">
        <f>AX24-дод5.1!E596</f>
        <v>0</v>
      </c>
      <c r="CD24" s="732"/>
      <c r="CF24" s="765" t="b">
        <f t="shared" si="8"/>
        <v>1</v>
      </c>
    </row>
    <row r="25" spans="1:87" ht="38.25">
      <c r="A25" s="374">
        <v>1821100000</v>
      </c>
      <c r="B25" s="373" t="s">
        <v>985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>
        <v>72776100</v>
      </c>
      <c r="M25" s="110">
        <v>16650700</v>
      </c>
      <c r="N25" s="110"/>
      <c r="O25" s="110">
        <v>15049700</v>
      </c>
      <c r="P25" s="110"/>
      <c r="Q25" s="110"/>
      <c r="R25" s="110">
        <v>964000</v>
      </c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57">
        <f t="shared" si="0"/>
        <v>0</v>
      </c>
      <c r="AE25" s="157"/>
      <c r="AF25" s="157"/>
      <c r="AG25" s="110"/>
      <c r="AH25" s="110"/>
      <c r="AI25" s="110"/>
      <c r="AJ25" s="110"/>
      <c r="AK25" s="110"/>
      <c r="AL25" s="110"/>
      <c r="AM25" s="110"/>
      <c r="AN25" s="106"/>
      <c r="AO25" s="106"/>
      <c r="AP25" s="106"/>
      <c r="AQ25" s="106"/>
      <c r="AR25" s="106"/>
      <c r="AS25" s="85"/>
      <c r="AT25" s="106"/>
      <c r="AU25" s="85"/>
      <c r="AV25" s="110"/>
      <c r="AW25" s="110"/>
      <c r="AX25" s="157">
        <f>SUM(AY25:BH25)+BK25</f>
        <v>0</v>
      </c>
      <c r="AY25" s="157"/>
      <c r="AZ25" s="157"/>
      <c r="BA25" s="157"/>
      <c r="BB25" s="110"/>
      <c r="BC25" s="110"/>
      <c r="BD25" s="110"/>
      <c r="BE25" s="110"/>
      <c r="BF25" s="110"/>
      <c r="BG25" s="110"/>
      <c r="BH25" s="110">
        <f t="shared" si="9"/>
        <v>0</v>
      </c>
      <c r="BI25" s="110"/>
      <c r="BJ25" s="110"/>
      <c r="BK25" s="110"/>
      <c r="BL25" s="110"/>
      <c r="BM25" s="106"/>
      <c r="BN25" s="106"/>
      <c r="BO25" s="332">
        <f t="shared" si="2"/>
        <v>105440500</v>
      </c>
      <c r="BP25" s="758">
        <f t="shared" si="3"/>
        <v>105440500</v>
      </c>
      <c r="BQ25" s="759">
        <f t="shared" si="4"/>
        <v>0</v>
      </c>
      <c r="BR25" s="760"/>
      <c r="BS25" s="761">
        <f t="shared" si="15"/>
        <v>0</v>
      </c>
      <c r="BT25" s="761">
        <f t="shared" si="16"/>
        <v>0</v>
      </c>
      <c r="BU25" s="761">
        <f t="shared" si="5"/>
        <v>0</v>
      </c>
      <c r="BV25" s="761">
        <f t="shared" si="17"/>
        <v>0</v>
      </c>
      <c r="BX25" s="762" t="e">
        <f>#REF!</f>
        <v>#REF!</v>
      </c>
      <c r="BY25" s="763" t="e">
        <f t="shared" si="6"/>
        <v>#REF!</v>
      </c>
      <c r="BZ25" s="763">
        <f>AD25-дод5.1!D650</f>
        <v>0</v>
      </c>
      <c r="CA25" s="764" t="e">
        <f>#REF!</f>
        <v>#REF!</v>
      </c>
      <c r="CB25" s="763" t="e">
        <f t="shared" si="7"/>
        <v>#REF!</v>
      </c>
      <c r="CC25" s="765">
        <f>AX25-дод5.1!E650</f>
        <v>0</v>
      </c>
      <c r="CD25" s="732">
        <f>CC25+BZ25</f>
        <v>0</v>
      </c>
      <c r="CF25" s="765" t="b">
        <f t="shared" si="8"/>
        <v>1</v>
      </c>
    </row>
    <row r="26" spans="1:87" ht="38.25">
      <c r="A26" s="374">
        <v>1821400000</v>
      </c>
      <c r="B26" s="373" t="s">
        <v>361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>
        <v>69815500</v>
      </c>
      <c r="M26" s="110">
        <v>52002500</v>
      </c>
      <c r="N26" s="110"/>
      <c r="O26" s="110">
        <v>8534200</v>
      </c>
      <c r="P26" s="110"/>
      <c r="Q26" s="110"/>
      <c r="R26" s="110">
        <v>1688700</v>
      </c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57">
        <f t="shared" si="0"/>
        <v>0</v>
      </c>
      <c r="AE26" s="157"/>
      <c r="AF26" s="157"/>
      <c r="AG26" s="110"/>
      <c r="AH26" s="110"/>
      <c r="AI26" s="110"/>
      <c r="AJ26" s="110"/>
      <c r="AK26" s="110"/>
      <c r="AL26" s="110"/>
      <c r="AM26" s="110"/>
      <c r="AN26" s="106"/>
      <c r="AO26" s="106"/>
      <c r="AP26" s="106"/>
      <c r="AQ26" s="106"/>
      <c r="AR26" s="106"/>
      <c r="AS26" s="85"/>
      <c r="AT26" s="106"/>
      <c r="AU26" s="85"/>
      <c r="AV26" s="110"/>
      <c r="AW26" s="110"/>
      <c r="AX26" s="157">
        <f t="shared" si="1"/>
        <v>0</v>
      </c>
      <c r="AY26" s="157"/>
      <c r="AZ26" s="157"/>
      <c r="BA26" s="157"/>
      <c r="BB26" s="110"/>
      <c r="BC26" s="110"/>
      <c r="BD26" s="110"/>
      <c r="BE26" s="110"/>
      <c r="BF26" s="110"/>
      <c r="BG26" s="110"/>
      <c r="BH26" s="110">
        <f t="shared" si="9"/>
        <v>0</v>
      </c>
      <c r="BI26" s="110"/>
      <c r="BJ26" s="110"/>
      <c r="BK26" s="110"/>
      <c r="BL26" s="110"/>
      <c r="BM26" s="106"/>
      <c r="BN26" s="106"/>
      <c r="BO26" s="332">
        <f t="shared" si="2"/>
        <v>132040900</v>
      </c>
      <c r="BP26" s="758">
        <f t="shared" si="3"/>
        <v>132040900</v>
      </c>
      <c r="BQ26" s="759">
        <f t="shared" si="4"/>
        <v>0</v>
      </c>
      <c r="BR26" s="760"/>
      <c r="BS26" s="761">
        <f t="shared" si="15"/>
        <v>0</v>
      </c>
      <c r="BT26" s="761">
        <f t="shared" si="16"/>
        <v>0</v>
      </c>
      <c r="BU26" s="761">
        <f t="shared" si="5"/>
        <v>0</v>
      </c>
      <c r="BV26" s="761">
        <f t="shared" si="17"/>
        <v>0</v>
      </c>
      <c r="BX26" s="762" t="e">
        <f>#REF!</f>
        <v>#REF!</v>
      </c>
      <c r="BY26" s="763" t="e">
        <f t="shared" si="6"/>
        <v>#REF!</v>
      </c>
      <c r="BZ26" s="763">
        <f>AD26-дод5.1!D700</f>
        <v>0</v>
      </c>
      <c r="CA26" s="764" t="e">
        <f>#REF!</f>
        <v>#REF!</v>
      </c>
      <c r="CB26" s="763" t="e">
        <f t="shared" si="7"/>
        <v>#REF!</v>
      </c>
      <c r="CC26" s="765">
        <f>AX26-дод5.1!E700</f>
        <v>0</v>
      </c>
      <c r="CD26" s="732">
        <f t="shared" ref="CD26:CD31" si="18">CC26+BZ26</f>
        <v>0</v>
      </c>
      <c r="CF26" s="765" t="b">
        <f t="shared" si="8"/>
        <v>1</v>
      </c>
    </row>
    <row r="27" spans="1:87" ht="38.25">
      <c r="A27" s="374">
        <v>1821700000</v>
      </c>
      <c r="B27" s="373" t="s">
        <v>362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>
        <v>74427100</v>
      </c>
      <c r="M27" s="110">
        <v>25694100</v>
      </c>
      <c r="N27" s="110"/>
      <c r="O27" s="110">
        <v>18018800</v>
      </c>
      <c r="P27" s="110"/>
      <c r="Q27" s="110"/>
      <c r="R27" s="110">
        <v>993800</v>
      </c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57">
        <f t="shared" si="0"/>
        <v>0</v>
      </c>
      <c r="AE27" s="157"/>
      <c r="AF27" s="157"/>
      <c r="AG27" s="110"/>
      <c r="AH27" s="110"/>
      <c r="AI27" s="110"/>
      <c r="AJ27" s="110"/>
      <c r="AK27" s="110"/>
      <c r="AL27" s="110"/>
      <c r="AM27" s="110"/>
      <c r="AN27" s="106"/>
      <c r="AO27" s="106"/>
      <c r="AP27" s="106"/>
      <c r="AQ27" s="106"/>
      <c r="AR27" s="106"/>
      <c r="AS27" s="85"/>
      <c r="AT27" s="106"/>
      <c r="AU27" s="85"/>
      <c r="AV27" s="110"/>
      <c r="AW27" s="110"/>
      <c r="AX27" s="157">
        <f t="shared" si="1"/>
        <v>0</v>
      </c>
      <c r="AY27" s="157"/>
      <c r="AZ27" s="157"/>
      <c r="BA27" s="157"/>
      <c r="BB27" s="110"/>
      <c r="BC27" s="110"/>
      <c r="BD27" s="110"/>
      <c r="BE27" s="110"/>
      <c r="BF27" s="110"/>
      <c r="BG27" s="110"/>
      <c r="BH27" s="110">
        <f t="shared" si="9"/>
        <v>0</v>
      </c>
      <c r="BI27" s="110"/>
      <c r="BJ27" s="110"/>
      <c r="BK27" s="110"/>
      <c r="BL27" s="110"/>
      <c r="BM27" s="106"/>
      <c r="BN27" s="106"/>
      <c r="BO27" s="332">
        <f t="shared" si="2"/>
        <v>119133800</v>
      </c>
      <c r="BP27" s="758">
        <f t="shared" si="3"/>
        <v>119133800</v>
      </c>
      <c r="BQ27" s="759">
        <f t="shared" si="4"/>
        <v>0</v>
      </c>
      <c r="BR27" s="760"/>
      <c r="BS27" s="761">
        <f t="shared" si="15"/>
        <v>0</v>
      </c>
      <c r="BT27" s="761">
        <f t="shared" si="16"/>
        <v>0</v>
      </c>
      <c r="BU27" s="761">
        <f t="shared" si="5"/>
        <v>0</v>
      </c>
      <c r="BV27" s="761">
        <f t="shared" si="17"/>
        <v>0</v>
      </c>
      <c r="BX27" s="762" t="e">
        <f>#REF!</f>
        <v>#REF!</v>
      </c>
      <c r="BY27" s="763" t="e">
        <f t="shared" si="6"/>
        <v>#REF!</v>
      </c>
      <c r="BZ27" s="763">
        <f>AD27-дод5.1!D739</f>
        <v>0</v>
      </c>
      <c r="CA27" s="764" t="e">
        <f>#REF!</f>
        <v>#REF!</v>
      </c>
      <c r="CB27" s="763" t="e">
        <f t="shared" si="7"/>
        <v>#REF!</v>
      </c>
      <c r="CC27" s="765">
        <f>AX27-дод5.1!E739</f>
        <v>0</v>
      </c>
      <c r="CD27" s="732">
        <f t="shared" si="18"/>
        <v>0</v>
      </c>
      <c r="CF27" s="765" t="b">
        <f t="shared" si="8"/>
        <v>1</v>
      </c>
    </row>
    <row r="28" spans="1:87" ht="38.25">
      <c r="A28" s="374">
        <v>1822000000</v>
      </c>
      <c r="B28" s="373" t="s">
        <v>956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>
        <v>94056400</v>
      </c>
      <c r="M28" s="110">
        <v>78925700</v>
      </c>
      <c r="N28" s="110"/>
      <c r="O28" s="110">
        <v>2187800</v>
      </c>
      <c r="P28" s="110"/>
      <c r="Q28" s="110"/>
      <c r="R28" s="110">
        <v>2472300</v>
      </c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57">
        <f t="shared" si="0"/>
        <v>879000</v>
      </c>
      <c r="AE28" s="157"/>
      <c r="AF28" s="157"/>
      <c r="AG28" s="110"/>
      <c r="AH28" s="110"/>
      <c r="AI28" s="110">
        <v>879000</v>
      </c>
      <c r="AJ28" s="110"/>
      <c r="AK28" s="110"/>
      <c r="AL28" s="110"/>
      <c r="AM28" s="110"/>
      <c r="AN28" s="106"/>
      <c r="AO28" s="106"/>
      <c r="AP28" s="106"/>
      <c r="AQ28" s="106"/>
      <c r="AR28" s="106"/>
      <c r="AS28" s="85"/>
      <c r="AT28" s="106"/>
      <c r="AU28" s="85"/>
      <c r="AV28" s="110"/>
      <c r="AW28" s="110"/>
      <c r="AX28" s="157">
        <f t="shared" si="1"/>
        <v>240000</v>
      </c>
      <c r="AY28" s="157"/>
      <c r="AZ28" s="157"/>
      <c r="BA28" s="157"/>
      <c r="BB28" s="110"/>
      <c r="BC28" s="110"/>
      <c r="BD28" s="110"/>
      <c r="BE28" s="110"/>
      <c r="BF28" s="110"/>
      <c r="BG28" s="110"/>
      <c r="BH28" s="110">
        <v>240000</v>
      </c>
      <c r="BI28" s="110">
        <v>90000</v>
      </c>
      <c r="BJ28" s="110">
        <v>150000</v>
      </c>
      <c r="BK28" s="110"/>
      <c r="BL28" s="110"/>
      <c r="BM28" s="106"/>
      <c r="BN28" s="106"/>
      <c r="BO28" s="332">
        <f t="shared" si="2"/>
        <v>178761200</v>
      </c>
      <c r="BP28" s="758">
        <f t="shared" si="3"/>
        <v>177642200</v>
      </c>
      <c r="BQ28" s="759">
        <f t="shared" si="4"/>
        <v>0</v>
      </c>
      <c r="BR28" s="760"/>
      <c r="BS28" s="761">
        <f t="shared" si="15"/>
        <v>879000</v>
      </c>
      <c r="BT28" s="761">
        <f t="shared" si="16"/>
        <v>240000</v>
      </c>
      <c r="BU28" s="761">
        <f t="shared" si="5"/>
        <v>0</v>
      </c>
      <c r="BV28" s="761">
        <f t="shared" si="17"/>
        <v>0</v>
      </c>
      <c r="BX28" s="762" t="e">
        <f>#REF!</f>
        <v>#REF!</v>
      </c>
      <c r="BY28" s="763" t="e">
        <f t="shared" si="6"/>
        <v>#REF!</v>
      </c>
      <c r="BZ28" s="763">
        <f>AD28-дод5.1!D817</f>
        <v>0</v>
      </c>
      <c r="CA28" s="764" t="e">
        <f>#REF!</f>
        <v>#REF!</v>
      </c>
      <c r="CB28" s="763" t="e">
        <f t="shared" si="7"/>
        <v>#REF!</v>
      </c>
      <c r="CC28" s="765">
        <f>AX28-дод5.1!E817</f>
        <v>0</v>
      </c>
      <c r="CD28" s="732">
        <f t="shared" si="18"/>
        <v>0</v>
      </c>
      <c r="CF28" s="765" t="b">
        <f t="shared" si="8"/>
        <v>1</v>
      </c>
    </row>
    <row r="29" spans="1:87" ht="38.25">
      <c r="A29" s="374">
        <v>1822300000</v>
      </c>
      <c r="B29" s="373" t="s">
        <v>363</v>
      </c>
      <c r="C29" s="110"/>
      <c r="D29" s="118"/>
      <c r="E29" s="110"/>
      <c r="F29" s="110"/>
      <c r="G29" s="110"/>
      <c r="H29" s="110"/>
      <c r="I29" s="110"/>
      <c r="J29" s="110"/>
      <c r="K29" s="110"/>
      <c r="L29" s="110">
        <v>49283100</v>
      </c>
      <c r="M29" s="110">
        <v>17117500</v>
      </c>
      <c r="N29" s="110"/>
      <c r="O29" s="110">
        <v>8374000</v>
      </c>
      <c r="P29" s="110"/>
      <c r="Q29" s="110"/>
      <c r="R29" s="110">
        <v>700700</v>
      </c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57">
        <f t="shared" si="0"/>
        <v>0</v>
      </c>
      <c r="AE29" s="157"/>
      <c r="AF29" s="157"/>
      <c r="AG29" s="110"/>
      <c r="AH29" s="110"/>
      <c r="AI29" s="110"/>
      <c r="AJ29" s="110"/>
      <c r="AK29" s="110"/>
      <c r="AL29" s="110"/>
      <c r="AM29" s="110"/>
      <c r="AN29" s="106"/>
      <c r="AO29" s="106"/>
      <c r="AP29" s="106"/>
      <c r="AQ29" s="106"/>
      <c r="AR29" s="106"/>
      <c r="AS29" s="85"/>
      <c r="AT29" s="106"/>
      <c r="AU29" s="85"/>
      <c r="AV29" s="110"/>
      <c r="AW29" s="110"/>
      <c r="AX29" s="157">
        <f t="shared" si="1"/>
        <v>60000</v>
      </c>
      <c r="AY29" s="157"/>
      <c r="AZ29" s="157"/>
      <c r="BA29" s="157"/>
      <c r="BB29" s="110"/>
      <c r="BC29" s="110"/>
      <c r="BD29" s="110"/>
      <c r="BE29" s="110"/>
      <c r="BF29" s="110"/>
      <c r="BG29" s="110"/>
      <c r="BH29" s="110">
        <v>60000</v>
      </c>
      <c r="BI29" s="110"/>
      <c r="BJ29" s="110">
        <v>60000</v>
      </c>
      <c r="BK29" s="110"/>
      <c r="BL29" s="110"/>
      <c r="BM29" s="106"/>
      <c r="BN29" s="106"/>
      <c r="BO29" s="332">
        <f t="shared" si="2"/>
        <v>75535300</v>
      </c>
      <c r="BP29" s="758">
        <f t="shared" si="3"/>
        <v>75475300</v>
      </c>
      <c r="BQ29" s="759">
        <f t="shared" si="4"/>
        <v>0</v>
      </c>
      <c r="BR29" s="760"/>
      <c r="BS29" s="761">
        <f t="shared" si="15"/>
        <v>0</v>
      </c>
      <c r="BT29" s="761">
        <f t="shared" si="16"/>
        <v>60000</v>
      </c>
      <c r="BU29" s="761">
        <f t="shared" si="5"/>
        <v>0</v>
      </c>
      <c r="BV29" s="761">
        <f t="shared" si="17"/>
        <v>0</v>
      </c>
      <c r="BX29" s="762" t="e">
        <f>#REF!</f>
        <v>#REF!</v>
      </c>
      <c r="BY29" s="763" t="e">
        <f t="shared" si="6"/>
        <v>#REF!</v>
      </c>
      <c r="BZ29" s="763">
        <f>AD29-дод5.1!D918</f>
        <v>0</v>
      </c>
      <c r="CA29" s="764" t="e">
        <f>#REF!</f>
        <v>#REF!</v>
      </c>
      <c r="CB29" s="763" t="e">
        <f t="shared" si="7"/>
        <v>#REF!</v>
      </c>
      <c r="CC29" s="765">
        <f>AX29-дод5.1!E918</f>
        <v>0</v>
      </c>
      <c r="CD29" s="732">
        <f t="shared" si="18"/>
        <v>0</v>
      </c>
      <c r="CF29" s="765" t="b">
        <f t="shared" si="8"/>
        <v>1</v>
      </c>
    </row>
    <row r="30" spans="1:87" ht="38.25">
      <c r="A30" s="374">
        <v>1822500000</v>
      </c>
      <c r="B30" s="373" t="s">
        <v>364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>
        <v>83551600</v>
      </c>
      <c r="M30" s="110">
        <v>100768600</v>
      </c>
      <c r="N30" s="110"/>
      <c r="O30" s="110">
        <v>6491800</v>
      </c>
      <c r="P30" s="110"/>
      <c r="Q30" s="110"/>
      <c r="R30" s="110">
        <v>486400</v>
      </c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57">
        <f t="shared" si="0"/>
        <v>0</v>
      </c>
      <c r="AE30" s="157"/>
      <c r="AF30" s="157"/>
      <c r="AG30" s="110"/>
      <c r="AH30" s="110"/>
      <c r="AI30" s="110"/>
      <c r="AJ30" s="110"/>
      <c r="AK30" s="110"/>
      <c r="AL30" s="110"/>
      <c r="AM30" s="110"/>
      <c r="AN30" s="106"/>
      <c r="AO30" s="106"/>
      <c r="AP30" s="106"/>
      <c r="AQ30" s="106"/>
      <c r="AR30" s="106"/>
      <c r="AS30" s="85"/>
      <c r="AT30" s="106"/>
      <c r="AU30" s="85"/>
      <c r="AV30" s="110"/>
      <c r="AW30" s="110"/>
      <c r="AX30" s="157">
        <f t="shared" si="1"/>
        <v>15000</v>
      </c>
      <c r="AY30" s="157"/>
      <c r="AZ30" s="157"/>
      <c r="BA30" s="157"/>
      <c r="BB30" s="110"/>
      <c r="BC30" s="110"/>
      <c r="BD30" s="110"/>
      <c r="BE30" s="110"/>
      <c r="BF30" s="110"/>
      <c r="BG30" s="110"/>
      <c r="BH30" s="110">
        <v>15000</v>
      </c>
      <c r="BI30" s="110">
        <v>15000</v>
      </c>
      <c r="BJ30" s="110"/>
      <c r="BK30" s="110"/>
      <c r="BL30" s="110"/>
      <c r="BM30" s="106"/>
      <c r="BN30" s="106"/>
      <c r="BO30" s="332">
        <f t="shared" si="2"/>
        <v>191313400</v>
      </c>
      <c r="BP30" s="758">
        <f t="shared" si="3"/>
        <v>191298400</v>
      </c>
      <c r="BQ30" s="759">
        <f t="shared" si="4"/>
        <v>0</v>
      </c>
      <c r="BR30" s="760"/>
      <c r="BS30" s="761">
        <f t="shared" si="15"/>
        <v>0</v>
      </c>
      <c r="BT30" s="761">
        <f t="shared" si="16"/>
        <v>15000</v>
      </c>
      <c r="BU30" s="761">
        <f t="shared" si="5"/>
        <v>0</v>
      </c>
      <c r="BV30" s="761">
        <f t="shared" si="17"/>
        <v>0</v>
      </c>
      <c r="BX30" s="762" t="e">
        <f>#REF!</f>
        <v>#REF!</v>
      </c>
      <c r="BY30" s="763" t="e">
        <f t="shared" si="6"/>
        <v>#REF!</v>
      </c>
      <c r="BZ30" s="763">
        <f>AD30-дод5.1!D986</f>
        <v>0</v>
      </c>
      <c r="CA30" s="764" t="e">
        <f>#REF!</f>
        <v>#REF!</v>
      </c>
      <c r="CB30" s="763" t="e">
        <f t="shared" si="7"/>
        <v>#REF!</v>
      </c>
      <c r="CC30" s="765">
        <f>AX30-дод5.1!E986</f>
        <v>0</v>
      </c>
      <c r="CD30" s="732">
        <f t="shared" si="18"/>
        <v>0</v>
      </c>
      <c r="CF30" s="765" t="b">
        <f t="shared" si="8"/>
        <v>1</v>
      </c>
    </row>
    <row r="31" spans="1:87" ht="38.25">
      <c r="A31" s="374">
        <v>1822800000</v>
      </c>
      <c r="B31" s="373" t="s">
        <v>365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>
        <v>31711600</v>
      </c>
      <c r="M31" s="110">
        <v>13935300</v>
      </c>
      <c r="N31" s="110"/>
      <c r="O31" s="110">
        <v>8961000</v>
      </c>
      <c r="P31" s="110"/>
      <c r="Q31" s="110"/>
      <c r="R31" s="110">
        <v>495300</v>
      </c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57">
        <f t="shared" si="0"/>
        <v>0</v>
      </c>
      <c r="AE31" s="157"/>
      <c r="AF31" s="157"/>
      <c r="AG31" s="110"/>
      <c r="AH31" s="110"/>
      <c r="AI31" s="110"/>
      <c r="AJ31" s="110"/>
      <c r="AK31" s="110"/>
      <c r="AL31" s="110"/>
      <c r="AM31" s="110"/>
      <c r="AN31" s="106"/>
      <c r="AO31" s="106"/>
      <c r="AP31" s="106"/>
      <c r="AQ31" s="106"/>
      <c r="AR31" s="106"/>
      <c r="AS31" s="85"/>
      <c r="AT31" s="106"/>
      <c r="AU31" s="85"/>
      <c r="AV31" s="110"/>
      <c r="AW31" s="110"/>
      <c r="AX31" s="157">
        <f t="shared" si="1"/>
        <v>80000</v>
      </c>
      <c r="AY31" s="157"/>
      <c r="AZ31" s="157"/>
      <c r="BA31" s="157"/>
      <c r="BB31" s="110"/>
      <c r="BC31" s="110"/>
      <c r="BD31" s="110"/>
      <c r="BE31" s="110"/>
      <c r="BF31" s="110"/>
      <c r="BG31" s="110"/>
      <c r="BH31" s="110">
        <v>80000</v>
      </c>
      <c r="BI31" s="110"/>
      <c r="BJ31" s="110">
        <v>80000</v>
      </c>
      <c r="BK31" s="110"/>
      <c r="BL31" s="110"/>
      <c r="BM31" s="106"/>
      <c r="BN31" s="106"/>
      <c r="BO31" s="332">
        <f t="shared" si="2"/>
        <v>55183200</v>
      </c>
      <c r="BP31" s="758">
        <f t="shared" si="3"/>
        <v>55103200</v>
      </c>
      <c r="BQ31" s="759">
        <f t="shared" si="4"/>
        <v>0</v>
      </c>
      <c r="BR31" s="760"/>
      <c r="BS31" s="761">
        <f t="shared" si="15"/>
        <v>0</v>
      </c>
      <c r="BT31" s="761">
        <f t="shared" si="16"/>
        <v>80000</v>
      </c>
      <c r="BU31" s="761">
        <f t="shared" si="5"/>
        <v>0</v>
      </c>
      <c r="BV31" s="761">
        <f t="shared" si="17"/>
        <v>0</v>
      </c>
      <c r="BX31" s="762" t="e">
        <f>#REF!</f>
        <v>#REF!</v>
      </c>
      <c r="BY31" s="763" t="e">
        <f t="shared" si="6"/>
        <v>#REF!</v>
      </c>
      <c r="BZ31" s="763">
        <f>AD31-дод5.1!D1086</f>
        <v>0</v>
      </c>
      <c r="CA31" s="764" t="e">
        <f>#REF!</f>
        <v>#REF!</v>
      </c>
      <c r="CB31" s="763" t="e">
        <f t="shared" si="7"/>
        <v>#REF!</v>
      </c>
      <c r="CC31" s="765">
        <f>AX31-дод5.1!E1086</f>
        <v>0</v>
      </c>
      <c r="CD31" s="732">
        <f t="shared" si="18"/>
        <v>0</v>
      </c>
      <c r="CF31" s="765" t="b">
        <f t="shared" si="8"/>
        <v>1</v>
      </c>
    </row>
    <row r="32" spans="1:87" ht="38.25">
      <c r="A32" s="374">
        <v>1823100000</v>
      </c>
      <c r="B32" s="373" t="s">
        <v>366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>
        <v>46621800</v>
      </c>
      <c r="M32" s="110">
        <v>61019200</v>
      </c>
      <c r="N32" s="110"/>
      <c r="O32" s="110">
        <v>2267300</v>
      </c>
      <c r="P32" s="110"/>
      <c r="Q32" s="110"/>
      <c r="R32" s="110">
        <v>1480100</v>
      </c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57">
        <f t="shared" si="0"/>
        <v>0</v>
      </c>
      <c r="AE32" s="157"/>
      <c r="AF32" s="157"/>
      <c r="AG32" s="110"/>
      <c r="AH32" s="110"/>
      <c r="AI32" s="110"/>
      <c r="AJ32" s="110"/>
      <c r="AK32" s="110"/>
      <c r="AL32" s="110"/>
      <c r="AM32" s="110"/>
      <c r="AN32" s="106"/>
      <c r="AO32" s="106"/>
      <c r="AP32" s="106"/>
      <c r="AQ32" s="106"/>
      <c r="AR32" s="106"/>
      <c r="AS32" s="85"/>
      <c r="AT32" s="106"/>
      <c r="AU32" s="85"/>
      <c r="AV32" s="110"/>
      <c r="AW32" s="110"/>
      <c r="AX32" s="157">
        <f t="shared" si="1"/>
        <v>50000</v>
      </c>
      <c r="AY32" s="157"/>
      <c r="AZ32" s="157"/>
      <c r="BA32" s="157"/>
      <c r="BB32" s="110"/>
      <c r="BC32" s="110"/>
      <c r="BD32" s="110"/>
      <c r="BE32" s="110"/>
      <c r="BF32" s="110"/>
      <c r="BG32" s="110"/>
      <c r="BH32" s="110">
        <v>50000</v>
      </c>
      <c r="BI32" s="110"/>
      <c r="BJ32" s="110">
        <v>50000</v>
      </c>
      <c r="BK32" s="110"/>
      <c r="BL32" s="110"/>
      <c r="BM32" s="106"/>
      <c r="BN32" s="106"/>
      <c r="BO32" s="332">
        <f t="shared" si="2"/>
        <v>111438400</v>
      </c>
      <c r="BP32" s="758">
        <f t="shared" si="3"/>
        <v>111388400</v>
      </c>
      <c r="BQ32" s="759">
        <f t="shared" si="4"/>
        <v>0</v>
      </c>
      <c r="BR32" s="760"/>
      <c r="BS32" s="761">
        <f t="shared" si="15"/>
        <v>0</v>
      </c>
      <c r="BT32" s="761">
        <f t="shared" si="16"/>
        <v>50000</v>
      </c>
      <c r="BU32" s="761">
        <f t="shared" si="5"/>
        <v>0</v>
      </c>
      <c r="BV32" s="761">
        <f t="shared" si="17"/>
        <v>0</v>
      </c>
      <c r="BX32" s="762" t="e">
        <f>#REF!</f>
        <v>#REF!</v>
      </c>
      <c r="BY32" s="763" t="e">
        <f t="shared" si="6"/>
        <v>#REF!</v>
      </c>
      <c r="BZ32" s="763" t="b">
        <f>AD32=дод5.1!D1208</f>
        <v>1</v>
      </c>
      <c r="CA32" s="764" t="e">
        <f>#REF!</f>
        <v>#REF!</v>
      </c>
      <c r="CB32" s="763" t="e">
        <f t="shared" si="7"/>
        <v>#REF!</v>
      </c>
      <c r="CC32" s="765" t="b">
        <f>AX32=дод5.1!E1208</f>
        <v>1</v>
      </c>
      <c r="CF32" s="765" t="b">
        <f t="shared" si="8"/>
        <v>1</v>
      </c>
    </row>
    <row r="33" spans="1:87" ht="38.25">
      <c r="A33" s="374">
        <v>1823400000</v>
      </c>
      <c r="B33" s="373" t="s">
        <v>150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>
        <v>34224000</v>
      </c>
      <c r="M33" s="110">
        <v>10762000</v>
      </c>
      <c r="N33" s="110"/>
      <c r="O33" s="110">
        <v>11273300</v>
      </c>
      <c r="P33" s="110"/>
      <c r="Q33" s="110"/>
      <c r="R33" s="110">
        <v>618200</v>
      </c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57">
        <f t="shared" si="0"/>
        <v>0</v>
      </c>
      <c r="AE33" s="157"/>
      <c r="AF33" s="157"/>
      <c r="AG33" s="110"/>
      <c r="AH33" s="110"/>
      <c r="AI33" s="110"/>
      <c r="AJ33" s="110"/>
      <c r="AK33" s="110"/>
      <c r="AL33" s="110"/>
      <c r="AM33" s="110"/>
      <c r="AN33" s="106"/>
      <c r="AO33" s="106"/>
      <c r="AP33" s="106"/>
      <c r="AQ33" s="106"/>
      <c r="AR33" s="106"/>
      <c r="AS33" s="85"/>
      <c r="AT33" s="106"/>
      <c r="AU33" s="85"/>
      <c r="AV33" s="110"/>
      <c r="AW33" s="110"/>
      <c r="AX33" s="157">
        <f t="shared" si="1"/>
        <v>0</v>
      </c>
      <c r="AY33" s="157"/>
      <c r="AZ33" s="157"/>
      <c r="BA33" s="157"/>
      <c r="BB33" s="110"/>
      <c r="BC33" s="110"/>
      <c r="BD33" s="110"/>
      <c r="BE33" s="110"/>
      <c r="BF33" s="110"/>
      <c r="BG33" s="110"/>
      <c r="BH33" s="110">
        <f t="shared" si="9"/>
        <v>0</v>
      </c>
      <c r="BI33" s="110"/>
      <c r="BJ33" s="110"/>
      <c r="BK33" s="110"/>
      <c r="BL33" s="110"/>
      <c r="BM33" s="106"/>
      <c r="BN33" s="106"/>
      <c r="BO33" s="332">
        <f t="shared" si="2"/>
        <v>56877500</v>
      </c>
      <c r="BP33" s="758">
        <f t="shared" si="3"/>
        <v>56877500</v>
      </c>
      <c r="BQ33" s="759">
        <f t="shared" si="4"/>
        <v>0</v>
      </c>
      <c r="BR33" s="760"/>
      <c r="BS33" s="761">
        <f t="shared" si="15"/>
        <v>0</v>
      </c>
      <c r="BT33" s="761">
        <f t="shared" si="16"/>
        <v>0</v>
      </c>
      <c r="BU33" s="761">
        <f t="shared" si="5"/>
        <v>0</v>
      </c>
      <c r="BV33" s="761">
        <f t="shared" si="17"/>
        <v>0</v>
      </c>
      <c r="BX33" s="762" t="e">
        <f>#REF!</f>
        <v>#REF!</v>
      </c>
      <c r="BY33" s="763" t="e">
        <f t="shared" si="6"/>
        <v>#REF!</v>
      </c>
      <c r="BZ33" s="763">
        <f>AD33-дод5.1!D1280</f>
        <v>0</v>
      </c>
      <c r="CA33" s="764" t="e">
        <f>#REF!</f>
        <v>#REF!</v>
      </c>
      <c r="CB33" s="763" t="e">
        <f t="shared" si="7"/>
        <v>#REF!</v>
      </c>
      <c r="CC33" s="765">
        <f>AX33-дод5.1!E1280</f>
        <v>0</v>
      </c>
      <c r="CD33" s="732">
        <f>CC33+BZ33</f>
        <v>0</v>
      </c>
      <c r="CF33" s="765" t="b">
        <f t="shared" si="8"/>
        <v>1</v>
      </c>
    </row>
    <row r="34" spans="1:87" ht="38.25">
      <c r="A34" s="374">
        <v>1823700000</v>
      </c>
      <c r="B34" s="373" t="s">
        <v>151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>
        <v>14321400</v>
      </c>
      <c r="M34" s="110">
        <v>20261600</v>
      </c>
      <c r="N34" s="110"/>
      <c r="O34" s="110">
        <v>2008900</v>
      </c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57">
        <f>SUM(AE34:AM34)</f>
        <v>0</v>
      </c>
      <c r="AE34" s="157"/>
      <c r="AF34" s="157"/>
      <c r="AG34" s="110"/>
      <c r="AH34" s="110"/>
      <c r="AI34" s="110"/>
      <c r="AJ34" s="110"/>
      <c r="AK34" s="110"/>
      <c r="AL34" s="110"/>
      <c r="AM34" s="110"/>
      <c r="AN34" s="106"/>
      <c r="AO34" s="106"/>
      <c r="AP34" s="106"/>
      <c r="AQ34" s="106"/>
      <c r="AR34" s="106"/>
      <c r="AS34" s="85"/>
      <c r="AT34" s="106"/>
      <c r="AU34" s="85"/>
      <c r="AV34" s="110"/>
      <c r="AW34" s="110"/>
      <c r="AX34" s="157">
        <f t="shared" si="1"/>
        <v>0</v>
      </c>
      <c r="AY34" s="157"/>
      <c r="AZ34" s="157"/>
      <c r="BA34" s="157"/>
      <c r="BB34" s="110"/>
      <c r="BC34" s="110"/>
      <c r="BD34" s="110"/>
      <c r="BE34" s="110"/>
      <c r="BF34" s="110"/>
      <c r="BG34" s="110"/>
      <c r="BH34" s="110">
        <f t="shared" si="9"/>
        <v>0</v>
      </c>
      <c r="BI34" s="110"/>
      <c r="BJ34" s="110"/>
      <c r="BK34" s="110"/>
      <c r="BL34" s="110"/>
      <c r="BM34" s="106"/>
      <c r="BN34" s="106"/>
      <c r="BO34" s="332">
        <f t="shared" si="2"/>
        <v>36591900</v>
      </c>
      <c r="BP34" s="758">
        <f t="shared" si="3"/>
        <v>36591900</v>
      </c>
      <c r="BQ34" s="759">
        <f t="shared" si="4"/>
        <v>0</v>
      </c>
      <c r="BR34" s="760"/>
      <c r="BS34" s="761">
        <f t="shared" si="15"/>
        <v>0</v>
      </c>
      <c r="BT34" s="761">
        <f t="shared" si="16"/>
        <v>0</v>
      </c>
      <c r="BU34" s="761">
        <f t="shared" si="5"/>
        <v>0</v>
      </c>
      <c r="BV34" s="761">
        <f t="shared" si="17"/>
        <v>0</v>
      </c>
      <c r="BX34" s="762" t="e">
        <f>#REF!</f>
        <v>#REF!</v>
      </c>
      <c r="BY34" s="763" t="e">
        <f t="shared" si="6"/>
        <v>#REF!</v>
      </c>
      <c r="BZ34" s="763">
        <f>AD34-дод5.1!D1359</f>
        <v>0</v>
      </c>
      <c r="CA34" s="764" t="e">
        <f>#REF!</f>
        <v>#REF!</v>
      </c>
      <c r="CB34" s="763" t="e">
        <f t="shared" si="7"/>
        <v>#REF!</v>
      </c>
      <c r="CC34" s="765" t="b">
        <f>AX34=дод5.1!E1359</f>
        <v>1</v>
      </c>
      <c r="CF34" s="765" t="b">
        <f t="shared" si="8"/>
        <v>1</v>
      </c>
    </row>
    <row r="35" spans="1:87" ht="38.25">
      <c r="A35" s="374">
        <v>1824000000</v>
      </c>
      <c r="B35" s="373" t="s">
        <v>152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>
        <v>97771600</v>
      </c>
      <c r="M35" s="110">
        <v>42889800</v>
      </c>
      <c r="N35" s="110"/>
      <c r="O35" s="110">
        <v>17117200</v>
      </c>
      <c r="P35" s="110"/>
      <c r="Q35" s="110"/>
      <c r="R35" s="110">
        <v>2303600</v>
      </c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57">
        <f t="shared" si="0"/>
        <v>0</v>
      </c>
      <c r="AE35" s="157"/>
      <c r="AF35" s="157"/>
      <c r="AG35" s="110"/>
      <c r="AH35" s="110"/>
      <c r="AI35" s="163"/>
      <c r="AJ35" s="163"/>
      <c r="AK35" s="163"/>
      <c r="AL35" s="110"/>
      <c r="AM35" s="163"/>
      <c r="AN35" s="106"/>
      <c r="AO35" s="106"/>
      <c r="AP35" s="106"/>
      <c r="AQ35" s="106"/>
      <c r="AR35" s="106"/>
      <c r="AS35" s="85"/>
      <c r="AT35" s="106"/>
      <c r="AU35" s="85"/>
      <c r="AV35" s="110"/>
      <c r="AW35" s="110"/>
      <c r="AX35" s="157">
        <f t="shared" si="1"/>
        <v>200000</v>
      </c>
      <c r="AY35" s="157"/>
      <c r="AZ35" s="157"/>
      <c r="BA35" s="157"/>
      <c r="BB35" s="110"/>
      <c r="BC35" s="110"/>
      <c r="BD35" s="110"/>
      <c r="BE35" s="110"/>
      <c r="BF35" s="110"/>
      <c r="BG35" s="110"/>
      <c r="BH35" s="110">
        <v>200000</v>
      </c>
      <c r="BI35" s="110"/>
      <c r="BJ35" s="110">
        <v>200000</v>
      </c>
      <c r="BK35" s="110"/>
      <c r="BL35" s="110"/>
      <c r="BM35" s="106"/>
      <c r="BN35" s="106"/>
      <c r="BO35" s="332">
        <f t="shared" si="2"/>
        <v>160282200</v>
      </c>
      <c r="BP35" s="758">
        <f t="shared" si="3"/>
        <v>160082200</v>
      </c>
      <c r="BQ35" s="759">
        <f t="shared" si="4"/>
        <v>0</v>
      </c>
      <c r="BR35" s="760"/>
      <c r="BS35" s="761">
        <f t="shared" si="15"/>
        <v>0</v>
      </c>
      <c r="BT35" s="761">
        <f t="shared" si="16"/>
        <v>200000</v>
      </c>
      <c r="BU35" s="761">
        <f t="shared" si="5"/>
        <v>0</v>
      </c>
      <c r="BV35" s="761">
        <f t="shared" si="17"/>
        <v>0</v>
      </c>
      <c r="BX35" s="762" t="e">
        <f>#REF!</f>
        <v>#REF!</v>
      </c>
      <c r="BY35" s="763" t="e">
        <f>BX35-AD35</f>
        <v>#REF!</v>
      </c>
      <c r="BZ35" s="763">
        <f>AD35-дод5.1!D1408</f>
        <v>0</v>
      </c>
      <c r="CA35" s="764" t="e">
        <f>#REF!</f>
        <v>#REF!</v>
      </c>
      <c r="CB35" s="763" t="e">
        <f t="shared" si="7"/>
        <v>#REF!</v>
      </c>
      <c r="CC35" s="765">
        <f>AX35-дод5.1!E1408</f>
        <v>0</v>
      </c>
      <c r="CD35" s="732">
        <f>CC35+BZ35</f>
        <v>0</v>
      </c>
      <c r="CF35" s="765" t="b">
        <f t="shared" si="8"/>
        <v>1</v>
      </c>
    </row>
    <row r="36" spans="1:87" ht="38.25">
      <c r="A36" s="374">
        <v>1824200000</v>
      </c>
      <c r="B36" s="373" t="s">
        <v>153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>
        <v>98057700</v>
      </c>
      <c r="M36" s="110">
        <v>67462100</v>
      </c>
      <c r="N36" s="110"/>
      <c r="O36" s="110">
        <v>22016200</v>
      </c>
      <c r="P36" s="110"/>
      <c r="Q36" s="110"/>
      <c r="R36" s="110">
        <v>363200</v>
      </c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57">
        <f t="shared" si="0"/>
        <v>0</v>
      </c>
      <c r="AE36" s="157"/>
      <c r="AF36" s="157"/>
      <c r="AG36" s="110"/>
      <c r="AH36" s="110"/>
      <c r="AI36" s="110"/>
      <c r="AJ36" s="110"/>
      <c r="AK36" s="110"/>
      <c r="AL36" s="110"/>
      <c r="AM36" s="110"/>
      <c r="AN36" s="106"/>
      <c r="AO36" s="106"/>
      <c r="AP36" s="106"/>
      <c r="AQ36" s="106"/>
      <c r="AR36" s="106"/>
      <c r="AS36" s="85"/>
      <c r="AT36" s="106"/>
      <c r="AU36" s="85"/>
      <c r="AV36" s="110"/>
      <c r="AW36" s="110"/>
      <c r="AX36" s="157">
        <f t="shared" si="1"/>
        <v>40000</v>
      </c>
      <c r="AY36" s="157"/>
      <c r="AZ36" s="157"/>
      <c r="BA36" s="157"/>
      <c r="BB36" s="110"/>
      <c r="BC36" s="110"/>
      <c r="BD36" s="110"/>
      <c r="BE36" s="110"/>
      <c r="BF36" s="110"/>
      <c r="BG36" s="110"/>
      <c r="BH36" s="110">
        <v>40000</v>
      </c>
      <c r="BI36" s="110"/>
      <c r="BJ36" s="110">
        <v>40000</v>
      </c>
      <c r="BK36" s="110"/>
      <c r="BL36" s="110"/>
      <c r="BM36" s="106"/>
      <c r="BN36" s="106"/>
      <c r="BO36" s="332">
        <f t="shared" si="2"/>
        <v>187939200</v>
      </c>
      <c r="BP36" s="758">
        <f t="shared" si="3"/>
        <v>187899200</v>
      </c>
      <c r="BQ36" s="759">
        <f t="shared" si="4"/>
        <v>0</v>
      </c>
      <c r="BR36" s="760"/>
      <c r="BS36" s="761">
        <f t="shared" si="15"/>
        <v>0</v>
      </c>
      <c r="BT36" s="761">
        <f t="shared" si="16"/>
        <v>40000</v>
      </c>
      <c r="BU36" s="761">
        <f t="shared" si="5"/>
        <v>0</v>
      </c>
      <c r="BV36" s="761">
        <f t="shared" si="17"/>
        <v>0</v>
      </c>
      <c r="BX36" s="762" t="e">
        <f>#REF!</f>
        <v>#REF!</v>
      </c>
      <c r="BY36" s="763" t="e">
        <f t="shared" si="6"/>
        <v>#REF!</v>
      </c>
      <c r="BZ36" s="763">
        <f>AD36-дод5.1!D1533</f>
        <v>0</v>
      </c>
      <c r="CA36" s="764" t="e">
        <f>#REF!</f>
        <v>#REF!</v>
      </c>
      <c r="CB36" s="763" t="e">
        <f t="shared" si="7"/>
        <v>#REF!</v>
      </c>
      <c r="CC36" s="765">
        <f>AX36-дод5.1!E1533</f>
        <v>0</v>
      </c>
      <c r="CD36" s="732">
        <f>CC36+BZ36</f>
        <v>0</v>
      </c>
      <c r="CF36" s="765" t="b">
        <f t="shared" si="8"/>
        <v>1</v>
      </c>
    </row>
    <row r="37" spans="1:87" ht="38.25">
      <c r="A37" s="374">
        <v>1824400000</v>
      </c>
      <c r="B37" s="373" t="s">
        <v>154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>
        <v>112086400</v>
      </c>
      <c r="M37" s="110">
        <v>23477600</v>
      </c>
      <c r="N37" s="110"/>
      <c r="O37" s="110">
        <v>24022800</v>
      </c>
      <c r="P37" s="110"/>
      <c r="Q37" s="110"/>
      <c r="R37" s="110">
        <v>1967600</v>
      </c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57">
        <f t="shared" si="0"/>
        <v>0</v>
      </c>
      <c r="AE37" s="157"/>
      <c r="AF37" s="157"/>
      <c r="AG37" s="110"/>
      <c r="AH37" s="110"/>
      <c r="AI37" s="110"/>
      <c r="AJ37" s="110"/>
      <c r="AK37" s="110"/>
      <c r="AL37" s="110"/>
      <c r="AM37" s="110"/>
      <c r="AN37" s="106"/>
      <c r="AO37" s="106"/>
      <c r="AP37" s="106"/>
      <c r="AQ37" s="106"/>
      <c r="AR37" s="106"/>
      <c r="AS37" s="85"/>
      <c r="AT37" s="106"/>
      <c r="AU37" s="85"/>
      <c r="AV37" s="110"/>
      <c r="AW37" s="110"/>
      <c r="AX37" s="157">
        <f t="shared" si="1"/>
        <v>0</v>
      </c>
      <c r="AY37" s="157"/>
      <c r="AZ37" s="157"/>
      <c r="BA37" s="157"/>
      <c r="BB37" s="110"/>
      <c r="BC37" s="110"/>
      <c r="BD37" s="110"/>
      <c r="BE37" s="110"/>
      <c r="BF37" s="110"/>
      <c r="BG37" s="110"/>
      <c r="BH37" s="110">
        <f t="shared" si="9"/>
        <v>0</v>
      </c>
      <c r="BI37" s="110"/>
      <c r="BJ37" s="110"/>
      <c r="BK37" s="110"/>
      <c r="BL37" s="110"/>
      <c r="BM37" s="106"/>
      <c r="BN37" s="106"/>
      <c r="BO37" s="332">
        <f t="shared" si="2"/>
        <v>161554400</v>
      </c>
      <c r="BP37" s="758">
        <f t="shared" si="3"/>
        <v>161554400</v>
      </c>
      <c r="BQ37" s="759">
        <f t="shared" si="4"/>
        <v>0</v>
      </c>
      <c r="BR37" s="760"/>
      <c r="BS37" s="761">
        <f t="shared" si="15"/>
        <v>0</v>
      </c>
      <c r="BT37" s="761">
        <f t="shared" si="16"/>
        <v>0</v>
      </c>
      <c r="BU37" s="761">
        <f t="shared" si="5"/>
        <v>0</v>
      </c>
      <c r="BV37" s="761">
        <f t="shared" si="17"/>
        <v>0</v>
      </c>
      <c r="BX37" s="762" t="e">
        <f>#REF!</f>
        <v>#REF!</v>
      </c>
      <c r="BY37" s="763" t="e">
        <f t="shared" si="6"/>
        <v>#REF!</v>
      </c>
      <c r="BZ37" s="763">
        <f>AD37-дод5.1!D1649</f>
        <v>0</v>
      </c>
      <c r="CA37" s="764" t="e">
        <f>#REF!</f>
        <v>#REF!</v>
      </c>
      <c r="CB37" s="763" t="e">
        <f t="shared" si="7"/>
        <v>#REF!</v>
      </c>
      <c r="CC37" s="765">
        <f>AX37-дод5.1!E1649</f>
        <v>0</v>
      </c>
      <c r="CD37" s="732">
        <f>CC37+BZ37</f>
        <v>0</v>
      </c>
      <c r="CF37" s="765" t="b">
        <f t="shared" si="8"/>
        <v>1</v>
      </c>
    </row>
    <row r="38" spans="1:87" ht="38.25">
      <c r="A38" s="374">
        <v>1824700000</v>
      </c>
      <c r="B38" s="373" t="s">
        <v>155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>
        <v>42484600</v>
      </c>
      <c r="M38" s="110">
        <v>86131100</v>
      </c>
      <c r="N38" s="110"/>
      <c r="O38" s="110">
        <v>2130100</v>
      </c>
      <c r="P38" s="110"/>
      <c r="Q38" s="110"/>
      <c r="R38" s="110">
        <v>786100</v>
      </c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57">
        <f t="shared" si="0"/>
        <v>0</v>
      </c>
      <c r="AE38" s="157"/>
      <c r="AF38" s="157"/>
      <c r="AG38" s="110"/>
      <c r="AH38" s="110"/>
      <c r="AI38" s="110"/>
      <c r="AJ38" s="110"/>
      <c r="AK38" s="110"/>
      <c r="AL38" s="110"/>
      <c r="AM38" s="110"/>
      <c r="AN38" s="106"/>
      <c r="AO38" s="106"/>
      <c r="AP38" s="106"/>
      <c r="AQ38" s="106"/>
      <c r="AR38" s="106"/>
      <c r="AS38" s="85"/>
      <c r="AT38" s="106"/>
      <c r="AU38" s="85"/>
      <c r="AV38" s="110"/>
      <c r="AW38" s="110"/>
      <c r="AX38" s="157">
        <f t="shared" si="1"/>
        <v>100000</v>
      </c>
      <c r="AY38" s="157"/>
      <c r="AZ38" s="157"/>
      <c r="BA38" s="157"/>
      <c r="BB38" s="110"/>
      <c r="BC38" s="110"/>
      <c r="BD38" s="110"/>
      <c r="BE38" s="110"/>
      <c r="BF38" s="110"/>
      <c r="BG38" s="110"/>
      <c r="BH38" s="110">
        <v>100000</v>
      </c>
      <c r="BI38" s="110"/>
      <c r="BJ38" s="110">
        <v>100000</v>
      </c>
      <c r="BK38" s="110"/>
      <c r="BL38" s="110"/>
      <c r="BM38" s="106"/>
      <c r="BN38" s="106"/>
      <c r="BO38" s="332">
        <f t="shared" si="2"/>
        <v>131631900</v>
      </c>
      <c r="BP38" s="758">
        <f t="shared" si="3"/>
        <v>131531900</v>
      </c>
      <c r="BQ38" s="759">
        <f t="shared" si="4"/>
        <v>0</v>
      </c>
      <c r="BR38" s="760"/>
      <c r="BS38" s="761">
        <f t="shared" si="15"/>
        <v>0</v>
      </c>
      <c r="BT38" s="761">
        <f t="shared" si="16"/>
        <v>100000</v>
      </c>
      <c r="BU38" s="761">
        <f t="shared" si="5"/>
        <v>0</v>
      </c>
      <c r="BV38" s="761">
        <f t="shared" si="17"/>
        <v>0</v>
      </c>
      <c r="BX38" s="762" t="e">
        <f>#REF!</f>
        <v>#REF!</v>
      </c>
      <c r="BY38" s="763" t="e">
        <f t="shared" si="6"/>
        <v>#REF!</v>
      </c>
      <c r="BZ38" s="763">
        <f>AD38-дод5.1!D1743</f>
        <v>0</v>
      </c>
      <c r="CA38" s="764" t="e">
        <f>#REF!</f>
        <v>#REF!</v>
      </c>
      <c r="CB38" s="763" t="e">
        <f t="shared" si="7"/>
        <v>#REF!</v>
      </c>
      <c r="CC38" s="765">
        <f>AX38-дод5.1!E1743</f>
        <v>0</v>
      </c>
      <c r="CD38" s="732">
        <f>CC38+BZ38</f>
        <v>0</v>
      </c>
      <c r="CF38" s="765" t="b">
        <f t="shared" si="8"/>
        <v>1</v>
      </c>
    </row>
    <row r="39" spans="1:87" ht="38.25">
      <c r="A39" s="374">
        <v>1825000000</v>
      </c>
      <c r="B39" s="373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>
        <v>58753700</v>
      </c>
      <c r="M39" s="110">
        <v>48686400</v>
      </c>
      <c r="N39" s="110"/>
      <c r="O39" s="110">
        <v>10679000</v>
      </c>
      <c r="P39" s="110"/>
      <c r="Q39" s="110"/>
      <c r="R39" s="110">
        <v>1044100</v>
      </c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57">
        <f t="shared" si="0"/>
        <v>0</v>
      </c>
      <c r="AE39" s="157"/>
      <c r="AF39" s="157"/>
      <c r="AG39" s="110"/>
      <c r="AH39" s="110"/>
      <c r="AI39" s="110"/>
      <c r="AJ39" s="110"/>
      <c r="AK39" s="110"/>
      <c r="AL39" s="110"/>
      <c r="AM39" s="110"/>
      <c r="AN39" s="106"/>
      <c r="AO39" s="106"/>
      <c r="AP39" s="106"/>
      <c r="AQ39" s="106"/>
      <c r="AR39" s="106"/>
      <c r="AS39" s="85"/>
      <c r="AT39" s="106"/>
      <c r="AU39" s="85"/>
      <c r="AV39" s="110"/>
      <c r="AW39" s="110"/>
      <c r="AX39" s="157">
        <f t="shared" si="1"/>
        <v>75000</v>
      </c>
      <c r="AY39" s="157"/>
      <c r="AZ39" s="157"/>
      <c r="BA39" s="157"/>
      <c r="BB39" s="110"/>
      <c r="BC39" s="110"/>
      <c r="BD39" s="110"/>
      <c r="BE39" s="110"/>
      <c r="BF39" s="110"/>
      <c r="BG39" s="110"/>
      <c r="BH39" s="110">
        <v>75000</v>
      </c>
      <c r="BI39" s="110"/>
      <c r="BJ39" s="110">
        <v>75000</v>
      </c>
      <c r="BK39" s="110"/>
      <c r="BL39" s="110"/>
      <c r="BM39" s="106"/>
      <c r="BN39" s="106"/>
      <c r="BO39" s="332">
        <f t="shared" si="2"/>
        <v>119238200</v>
      </c>
      <c r="BP39" s="758">
        <f t="shared" si="3"/>
        <v>119163200</v>
      </c>
      <c r="BQ39" s="759">
        <f t="shared" si="4"/>
        <v>0</v>
      </c>
      <c r="BR39" s="760"/>
      <c r="BS39" s="761">
        <f t="shared" si="15"/>
        <v>0</v>
      </c>
      <c r="BT39" s="761">
        <f t="shared" si="16"/>
        <v>75000</v>
      </c>
      <c r="BU39" s="761">
        <f t="shared" si="5"/>
        <v>0</v>
      </c>
      <c r="BV39" s="761">
        <f t="shared" si="17"/>
        <v>0</v>
      </c>
      <c r="BX39" s="762" t="e">
        <f>#REF!</f>
        <v>#REF!</v>
      </c>
      <c r="BY39" s="763" t="e">
        <f t="shared" si="6"/>
        <v>#REF!</v>
      </c>
      <c r="BZ39" s="763">
        <f>AD39-дод5.1!D1793</f>
        <v>0</v>
      </c>
      <c r="CA39" s="764" t="e">
        <f>#REF!</f>
        <v>#REF!</v>
      </c>
      <c r="CB39" s="763" t="e">
        <f t="shared" si="7"/>
        <v>#REF!</v>
      </c>
      <c r="CC39" s="765" t="b">
        <f>AX39=дод5.1!E1793</f>
        <v>1</v>
      </c>
      <c r="CD39" s="732">
        <f>BZ39</f>
        <v>0</v>
      </c>
      <c r="CF39" s="765" t="b">
        <f t="shared" si="8"/>
        <v>1</v>
      </c>
    </row>
    <row r="40" spans="1:87" ht="38.25">
      <c r="A40" s="374">
        <v>1825200000</v>
      </c>
      <c r="B40" s="373" t="s">
        <v>157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>
        <v>38490600</v>
      </c>
      <c r="M40" s="110">
        <v>61581800</v>
      </c>
      <c r="N40" s="110"/>
      <c r="O40" s="110">
        <v>1717500</v>
      </c>
      <c r="P40" s="110"/>
      <c r="Q40" s="110"/>
      <c r="R40" s="110">
        <v>1211700</v>
      </c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57">
        <f t="shared" si="0"/>
        <v>0</v>
      </c>
      <c r="AE40" s="157"/>
      <c r="AF40" s="157"/>
      <c r="AG40" s="110"/>
      <c r="AH40" s="110"/>
      <c r="AI40" s="110"/>
      <c r="AJ40" s="110"/>
      <c r="AK40" s="110"/>
      <c r="AL40" s="110"/>
      <c r="AM40" s="110"/>
      <c r="AN40" s="106"/>
      <c r="AO40" s="106"/>
      <c r="AP40" s="106"/>
      <c r="AQ40" s="106"/>
      <c r="AR40" s="106"/>
      <c r="AS40" s="85"/>
      <c r="AT40" s="106"/>
      <c r="AU40" s="85"/>
      <c r="AV40" s="110"/>
      <c r="AW40" s="110"/>
      <c r="AX40" s="157">
        <f t="shared" si="1"/>
        <v>0</v>
      </c>
      <c r="AY40" s="157"/>
      <c r="AZ40" s="157"/>
      <c r="BA40" s="157"/>
      <c r="BB40" s="110"/>
      <c r="BC40" s="110"/>
      <c r="BD40" s="110"/>
      <c r="BE40" s="110"/>
      <c r="BF40" s="110"/>
      <c r="BG40" s="110"/>
      <c r="BH40" s="110">
        <f t="shared" si="9"/>
        <v>0</v>
      </c>
      <c r="BI40" s="110"/>
      <c r="BJ40" s="110"/>
      <c r="BK40" s="110"/>
      <c r="BL40" s="110"/>
      <c r="BM40" s="106"/>
      <c r="BN40" s="106"/>
      <c r="BO40" s="332">
        <f t="shared" si="2"/>
        <v>103001600</v>
      </c>
      <c r="BP40" s="758">
        <f t="shared" si="3"/>
        <v>103001600</v>
      </c>
      <c r="BQ40" s="759">
        <f t="shared" si="4"/>
        <v>0</v>
      </c>
      <c r="BR40" s="760"/>
      <c r="BS40" s="761">
        <f t="shared" si="15"/>
        <v>0</v>
      </c>
      <c r="BT40" s="761">
        <f t="shared" si="16"/>
        <v>0</v>
      </c>
      <c r="BU40" s="761">
        <f t="shared" si="5"/>
        <v>0</v>
      </c>
      <c r="BV40" s="761">
        <f t="shared" si="17"/>
        <v>0</v>
      </c>
      <c r="BX40" s="762" t="e">
        <f>#REF!</f>
        <v>#REF!</v>
      </c>
      <c r="BY40" s="763" t="e">
        <f t="shared" si="6"/>
        <v>#REF!</v>
      </c>
      <c r="BZ40" s="763">
        <f>AD40-дод5.1!D1874</f>
        <v>0</v>
      </c>
      <c r="CA40" s="764" t="e">
        <f>#REF!</f>
        <v>#REF!</v>
      </c>
      <c r="CB40" s="763" t="e">
        <f t="shared" si="7"/>
        <v>#REF!</v>
      </c>
      <c r="CC40" s="765">
        <f>AX40-дод5.1!E1874</f>
        <v>0</v>
      </c>
      <c r="CF40" s="765" t="b">
        <f t="shared" si="8"/>
        <v>1</v>
      </c>
    </row>
    <row r="41" spans="1:87" ht="38.25">
      <c r="A41" s="374">
        <v>1825400000</v>
      </c>
      <c r="B41" s="373" t="s">
        <v>986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>
        <v>49612100</v>
      </c>
      <c r="M41" s="110">
        <v>15226600</v>
      </c>
      <c r="N41" s="110"/>
      <c r="O41" s="110">
        <v>9343400</v>
      </c>
      <c r="P41" s="110"/>
      <c r="Q41" s="110"/>
      <c r="R41" s="110">
        <v>2145600</v>
      </c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57">
        <f t="shared" si="0"/>
        <v>0</v>
      </c>
      <c r="AE41" s="157"/>
      <c r="AF41" s="157"/>
      <c r="AG41" s="110"/>
      <c r="AH41" s="110"/>
      <c r="AI41" s="110"/>
      <c r="AJ41" s="110"/>
      <c r="AK41" s="110"/>
      <c r="AL41" s="110"/>
      <c r="AM41" s="110"/>
      <c r="AN41" s="106"/>
      <c r="AO41" s="106"/>
      <c r="AP41" s="106"/>
      <c r="AQ41" s="106"/>
      <c r="AR41" s="106"/>
      <c r="AS41" s="85"/>
      <c r="AT41" s="106"/>
      <c r="AU41" s="85"/>
      <c r="AV41" s="110"/>
      <c r="AW41" s="110"/>
      <c r="AX41" s="157">
        <f t="shared" si="1"/>
        <v>0</v>
      </c>
      <c r="AY41" s="157"/>
      <c r="AZ41" s="157"/>
      <c r="BA41" s="157"/>
      <c r="BB41" s="110"/>
      <c r="BC41" s="110"/>
      <c r="BD41" s="110"/>
      <c r="BE41" s="110"/>
      <c r="BF41" s="110"/>
      <c r="BG41" s="110"/>
      <c r="BH41" s="110">
        <f t="shared" si="9"/>
        <v>0</v>
      </c>
      <c r="BI41" s="110"/>
      <c r="BJ41" s="110"/>
      <c r="BK41" s="110"/>
      <c r="BL41" s="110"/>
      <c r="BM41" s="106"/>
      <c r="BN41" s="106"/>
      <c r="BO41" s="332">
        <f t="shared" si="2"/>
        <v>76327700</v>
      </c>
      <c r="BP41" s="758">
        <f t="shared" si="3"/>
        <v>76327700</v>
      </c>
      <c r="BQ41" s="759">
        <f t="shared" si="4"/>
        <v>0</v>
      </c>
      <c r="BR41" s="760"/>
      <c r="BS41" s="761">
        <f t="shared" si="15"/>
        <v>0</v>
      </c>
      <c r="BT41" s="761">
        <f t="shared" si="16"/>
        <v>0</v>
      </c>
      <c r="BU41" s="761">
        <f t="shared" si="5"/>
        <v>0</v>
      </c>
      <c r="BV41" s="761">
        <f t="shared" si="17"/>
        <v>0</v>
      </c>
      <c r="BX41" s="762" t="e">
        <f>#REF!</f>
        <v>#REF!</v>
      </c>
      <c r="BY41" s="763" t="e">
        <f t="shared" si="6"/>
        <v>#REF!</v>
      </c>
      <c r="BZ41" s="763">
        <f>AD41-дод5.1!D1953</f>
        <v>0</v>
      </c>
      <c r="CA41" s="764" t="e">
        <f>#REF!</f>
        <v>#REF!</v>
      </c>
      <c r="CB41" s="763" t="e">
        <f t="shared" si="7"/>
        <v>#REF!</v>
      </c>
      <c r="CC41" s="765">
        <f>AX41-дод5.1!E1953</f>
        <v>0</v>
      </c>
      <c r="CD41" s="732">
        <f>CC41+BZ41</f>
        <v>0</v>
      </c>
      <c r="CF41" s="765" t="b">
        <f t="shared" si="8"/>
        <v>1</v>
      </c>
    </row>
    <row r="42" spans="1:87" ht="38.25">
      <c r="A42" s="374">
        <v>1825600000</v>
      </c>
      <c r="B42" s="373" t="s">
        <v>158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>
        <v>61761100</v>
      </c>
      <c r="M42" s="110">
        <v>26397500</v>
      </c>
      <c r="N42" s="110"/>
      <c r="O42" s="110">
        <v>13021100</v>
      </c>
      <c r="P42" s="110"/>
      <c r="Q42" s="110"/>
      <c r="R42" s="110">
        <v>790100</v>
      </c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57">
        <f t="shared" si="0"/>
        <v>0</v>
      </c>
      <c r="AE42" s="157"/>
      <c r="AF42" s="157"/>
      <c r="AG42" s="110"/>
      <c r="AH42" s="110"/>
      <c r="AI42" s="110"/>
      <c r="AJ42" s="110"/>
      <c r="AK42" s="110"/>
      <c r="AL42" s="110"/>
      <c r="AM42" s="110"/>
      <c r="AN42" s="106"/>
      <c r="AO42" s="106"/>
      <c r="AP42" s="106"/>
      <c r="AQ42" s="106"/>
      <c r="AR42" s="106"/>
      <c r="AS42" s="85"/>
      <c r="AT42" s="106"/>
      <c r="AU42" s="85"/>
      <c r="AV42" s="110"/>
      <c r="AW42" s="110"/>
      <c r="AX42" s="157">
        <f t="shared" si="1"/>
        <v>0</v>
      </c>
      <c r="AY42" s="157"/>
      <c r="AZ42" s="157"/>
      <c r="BA42" s="157"/>
      <c r="BB42" s="110"/>
      <c r="BC42" s="110"/>
      <c r="BD42" s="110"/>
      <c r="BE42" s="110"/>
      <c r="BF42" s="110"/>
      <c r="BG42" s="110"/>
      <c r="BH42" s="110">
        <f t="shared" si="9"/>
        <v>0</v>
      </c>
      <c r="BI42" s="110"/>
      <c r="BJ42" s="110"/>
      <c r="BK42" s="110"/>
      <c r="BL42" s="110"/>
      <c r="BM42" s="106"/>
      <c r="BN42" s="106"/>
      <c r="BO42" s="332">
        <f t="shared" si="2"/>
        <v>101969800</v>
      </c>
      <c r="BP42" s="758">
        <f t="shared" si="3"/>
        <v>101969800</v>
      </c>
      <c r="BQ42" s="759">
        <f t="shared" si="4"/>
        <v>0</v>
      </c>
      <c r="BR42" s="760"/>
      <c r="BS42" s="761">
        <f t="shared" si="15"/>
        <v>0</v>
      </c>
      <c r="BT42" s="761">
        <f t="shared" si="16"/>
        <v>0</v>
      </c>
      <c r="BU42" s="761">
        <f t="shared" si="5"/>
        <v>0</v>
      </c>
      <c r="BV42" s="761">
        <f t="shared" si="17"/>
        <v>0</v>
      </c>
      <c r="BX42" s="762" t="e">
        <f>#REF!</f>
        <v>#REF!</v>
      </c>
      <c r="BY42" s="763" t="e">
        <f t="shared" si="6"/>
        <v>#REF!</v>
      </c>
      <c r="BZ42" s="763">
        <f>AD42-дод5.1!D2059</f>
        <v>0</v>
      </c>
      <c r="CA42" s="764" t="e">
        <f>#REF!</f>
        <v>#REF!</v>
      </c>
      <c r="CB42" s="763" t="e">
        <f t="shared" si="7"/>
        <v>#REF!</v>
      </c>
      <c r="CC42" s="765">
        <f>AX42-дод5.1!E2059</f>
        <v>0</v>
      </c>
      <c r="CD42" s="732">
        <f>CC42+BZ42</f>
        <v>0</v>
      </c>
      <c r="CF42" s="765" t="b">
        <f t="shared" si="8"/>
        <v>1</v>
      </c>
    </row>
    <row r="43" spans="1:87" ht="38.25">
      <c r="A43" s="374">
        <v>1825800000</v>
      </c>
      <c r="B43" s="373" t="s">
        <v>159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>
        <v>52367900</v>
      </c>
      <c r="M43" s="110">
        <v>64007700</v>
      </c>
      <c r="N43" s="110"/>
      <c r="O43" s="110">
        <v>4794400</v>
      </c>
      <c r="P43" s="110"/>
      <c r="Q43" s="110"/>
      <c r="R43" s="110">
        <v>617000</v>
      </c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57">
        <f>SUM(AE43:AM43)</f>
        <v>0</v>
      </c>
      <c r="AE43" s="157"/>
      <c r="AF43" s="157"/>
      <c r="AG43" s="110"/>
      <c r="AH43" s="110"/>
      <c r="AI43" s="110"/>
      <c r="AJ43" s="110"/>
      <c r="AK43" s="110"/>
      <c r="AL43" s="110"/>
      <c r="AM43" s="110"/>
      <c r="AN43" s="106"/>
      <c r="AO43" s="106"/>
      <c r="AP43" s="106"/>
      <c r="AQ43" s="106"/>
      <c r="AR43" s="106"/>
      <c r="AS43" s="85"/>
      <c r="AT43" s="106"/>
      <c r="AU43" s="85"/>
      <c r="AV43" s="110"/>
      <c r="AW43" s="110"/>
      <c r="AX43" s="157">
        <f t="shared" si="1"/>
        <v>0</v>
      </c>
      <c r="AY43" s="157"/>
      <c r="AZ43" s="157"/>
      <c r="BA43" s="157"/>
      <c r="BB43" s="110"/>
      <c r="BC43" s="110"/>
      <c r="BD43" s="110"/>
      <c r="BE43" s="110"/>
      <c r="BF43" s="110"/>
      <c r="BG43" s="110"/>
      <c r="BH43" s="110">
        <f t="shared" si="9"/>
        <v>0</v>
      </c>
      <c r="BI43" s="110"/>
      <c r="BJ43" s="110"/>
      <c r="BK43" s="110"/>
      <c r="BL43" s="110"/>
      <c r="BM43" s="106"/>
      <c r="BN43" s="106"/>
      <c r="BO43" s="332">
        <f t="shared" si="2"/>
        <v>121787000</v>
      </c>
      <c r="BP43" s="758">
        <f t="shared" si="3"/>
        <v>121787000</v>
      </c>
      <c r="BQ43" s="759">
        <f t="shared" si="4"/>
        <v>0</v>
      </c>
      <c r="BR43" s="760"/>
      <c r="BS43" s="761">
        <f t="shared" si="15"/>
        <v>0</v>
      </c>
      <c r="BT43" s="761">
        <f t="shared" si="16"/>
        <v>0</v>
      </c>
      <c r="BU43" s="761">
        <f t="shared" si="5"/>
        <v>0</v>
      </c>
      <c r="BV43" s="761">
        <f t="shared" si="17"/>
        <v>0</v>
      </c>
      <c r="BX43" s="762" t="e">
        <f>#REF!</f>
        <v>#REF!</v>
      </c>
      <c r="BY43" s="763" t="e">
        <f t="shared" si="6"/>
        <v>#REF!</v>
      </c>
      <c r="BZ43" s="763">
        <f>AD43-дод5.1!D2131</f>
        <v>0</v>
      </c>
      <c r="CA43" s="764" t="e">
        <f>#REF!</f>
        <v>#REF!</v>
      </c>
      <c r="CB43" s="763" t="e">
        <f t="shared" si="7"/>
        <v>#REF!</v>
      </c>
      <c r="CC43" s="765" t="b">
        <f>AX43=дод5.1!E2131</f>
        <v>1</v>
      </c>
      <c r="CF43" s="765" t="b">
        <f t="shared" si="8"/>
        <v>1</v>
      </c>
    </row>
    <row r="44" spans="1:87" s="111" customFormat="1" ht="38.25">
      <c r="A44" s="375"/>
      <c r="B44" s="44" t="s">
        <v>709</v>
      </c>
      <c r="C44" s="82">
        <f>SUM(C21:C43)</f>
        <v>0</v>
      </c>
      <c r="D44" s="82">
        <f t="shared" ref="D44:L44" si="19">SUM(D21:D43)</f>
        <v>0</v>
      </c>
      <c r="E44" s="82">
        <f t="shared" si="19"/>
        <v>0</v>
      </c>
      <c r="F44" s="82">
        <f t="shared" si="19"/>
        <v>0</v>
      </c>
      <c r="G44" s="82">
        <f t="shared" si="19"/>
        <v>0</v>
      </c>
      <c r="H44" s="82">
        <f t="shared" si="19"/>
        <v>0</v>
      </c>
      <c r="I44" s="82">
        <f t="shared" si="19"/>
        <v>0</v>
      </c>
      <c r="J44" s="82">
        <f t="shared" si="19"/>
        <v>0</v>
      </c>
      <c r="K44" s="82">
        <f t="shared" si="19"/>
        <v>0</v>
      </c>
      <c r="L44" s="82">
        <f t="shared" si="19"/>
        <v>1402138300</v>
      </c>
      <c r="M44" s="82">
        <f t="shared" ref="M44:R44" si="20">SUM(M21:M43)</f>
        <v>1086501900</v>
      </c>
      <c r="N44" s="82">
        <f t="shared" si="20"/>
        <v>0</v>
      </c>
      <c r="O44" s="82">
        <f t="shared" si="20"/>
        <v>207632000</v>
      </c>
      <c r="P44" s="82">
        <f t="shared" si="20"/>
        <v>0</v>
      </c>
      <c r="Q44" s="82">
        <f t="shared" si="20"/>
        <v>0</v>
      </c>
      <c r="R44" s="82">
        <f t="shared" si="20"/>
        <v>27123500</v>
      </c>
      <c r="S44" s="82">
        <f>SUM(S21:S43)</f>
        <v>0</v>
      </c>
      <c r="T44" s="82">
        <f>SUM(T21:T43)</f>
        <v>0</v>
      </c>
      <c r="U44" s="82">
        <f>SUM(U21:U43)</f>
        <v>0</v>
      </c>
      <c r="V44" s="82">
        <f>SUM(V21:V43)</f>
        <v>0</v>
      </c>
      <c r="W44" s="82">
        <f>SUM(W21:W43)</f>
        <v>0</v>
      </c>
      <c r="X44" s="82">
        <f t="shared" ref="X44:AC44" si="21">SUM(X21:X43)</f>
        <v>0</v>
      </c>
      <c r="Y44" s="82">
        <f t="shared" si="21"/>
        <v>0</v>
      </c>
      <c r="Z44" s="82">
        <f t="shared" si="21"/>
        <v>0</v>
      </c>
      <c r="AA44" s="82">
        <f t="shared" si="21"/>
        <v>0</v>
      </c>
      <c r="AB44" s="82">
        <f t="shared" si="21"/>
        <v>0</v>
      </c>
      <c r="AC44" s="82">
        <f t="shared" si="21"/>
        <v>0</v>
      </c>
      <c r="AD44" s="158">
        <f>SUM(AD21:AD43)</f>
        <v>879000</v>
      </c>
      <c r="AE44" s="158">
        <f>SUM(AE21:AE43)</f>
        <v>0</v>
      </c>
      <c r="AF44" s="158">
        <f>SUM(AF21:AF43)</f>
        <v>0</v>
      </c>
      <c r="AG44" s="82">
        <f t="shared" ref="AG44:AT44" si="22">SUM(AG21:AG43)</f>
        <v>0</v>
      </c>
      <c r="AH44" s="82">
        <f t="shared" si="22"/>
        <v>0</v>
      </c>
      <c r="AI44" s="82">
        <f t="shared" si="22"/>
        <v>879000</v>
      </c>
      <c r="AJ44" s="82">
        <f t="shared" si="22"/>
        <v>0</v>
      </c>
      <c r="AK44" s="82">
        <f>SUM(AK21:AK43)</f>
        <v>0</v>
      </c>
      <c r="AL44" s="82">
        <f t="shared" si="22"/>
        <v>0</v>
      </c>
      <c r="AM44" s="82">
        <f t="shared" si="22"/>
        <v>0</v>
      </c>
      <c r="AN44" s="137">
        <f t="shared" si="22"/>
        <v>0</v>
      </c>
      <c r="AO44" s="137">
        <f t="shared" si="22"/>
        <v>0</v>
      </c>
      <c r="AP44" s="137">
        <f t="shared" si="22"/>
        <v>0</v>
      </c>
      <c r="AQ44" s="137">
        <f t="shared" si="22"/>
        <v>0</v>
      </c>
      <c r="AR44" s="137">
        <f t="shared" si="22"/>
        <v>0</v>
      </c>
      <c r="AS44" s="137">
        <f t="shared" si="22"/>
        <v>0</v>
      </c>
      <c r="AT44" s="82">
        <f t="shared" si="22"/>
        <v>0</v>
      </c>
      <c r="AU44" s="137">
        <f t="shared" ref="AU44:BP44" si="23">SUM(AU21:AU43)</f>
        <v>0</v>
      </c>
      <c r="AV44" s="82">
        <f t="shared" si="23"/>
        <v>0</v>
      </c>
      <c r="AW44" s="82">
        <f>SUM(AW21:AW43)</f>
        <v>0</v>
      </c>
      <c r="AX44" s="158">
        <f t="shared" si="23"/>
        <v>860000</v>
      </c>
      <c r="AY44" s="158">
        <f t="shared" ref="AY44:BG44" si="24">SUM(AY21:AY43)</f>
        <v>0</v>
      </c>
      <c r="AZ44" s="158">
        <f t="shared" si="24"/>
        <v>0</v>
      </c>
      <c r="BA44" s="158"/>
      <c r="BB44" s="82">
        <f t="shared" si="24"/>
        <v>0</v>
      </c>
      <c r="BC44" s="82">
        <f t="shared" si="24"/>
        <v>0</v>
      </c>
      <c r="BD44" s="82">
        <f t="shared" si="24"/>
        <v>0</v>
      </c>
      <c r="BE44" s="82">
        <f t="shared" si="24"/>
        <v>0</v>
      </c>
      <c r="BF44" s="82">
        <f t="shared" si="24"/>
        <v>0</v>
      </c>
      <c r="BG44" s="82">
        <f t="shared" si="24"/>
        <v>0</v>
      </c>
      <c r="BH44" s="82">
        <f t="shared" si="23"/>
        <v>860000</v>
      </c>
      <c r="BI44" s="82">
        <f t="shared" si="23"/>
        <v>105000</v>
      </c>
      <c r="BJ44" s="82">
        <f t="shared" si="23"/>
        <v>755000</v>
      </c>
      <c r="BK44" s="82">
        <f t="shared" si="23"/>
        <v>0</v>
      </c>
      <c r="BL44" s="82">
        <f t="shared" si="23"/>
        <v>0</v>
      </c>
      <c r="BM44" s="82">
        <f t="shared" si="23"/>
        <v>0</v>
      </c>
      <c r="BN44" s="82">
        <f t="shared" si="23"/>
        <v>0</v>
      </c>
      <c r="BO44" s="479">
        <f>AW44+L44+M44+N44+O44+R44+AB44+AC44+AD44+AT44+AX44+Z44+AV44+H44+I44+J44+AO44+X44+AU44+P44+E44+Q44+D44+AS44+S44+C44+Y44</f>
        <v>2725134700</v>
      </c>
      <c r="BP44" s="768">
        <f t="shared" si="23"/>
        <v>2723395700</v>
      </c>
      <c r="BQ44" s="759">
        <f t="shared" si="4"/>
        <v>0</v>
      </c>
      <c r="BR44" s="768">
        <f>SUM(BR21:BR43)</f>
        <v>0</v>
      </c>
      <c r="BS44" s="768">
        <f>SUM(BS21:BS43)</f>
        <v>879000</v>
      </c>
      <c r="BT44" s="768">
        <f>SUM(BT21:BT43)</f>
        <v>860000</v>
      </c>
      <c r="BU44" s="761">
        <f t="shared" si="5"/>
        <v>0</v>
      </c>
      <c r="BV44" s="768">
        <f>SUM(BV21:BV43)</f>
        <v>0</v>
      </c>
      <c r="BW44" s="767"/>
      <c r="BX44" s="762" t="e">
        <f>#REF!</f>
        <v>#REF!</v>
      </c>
      <c r="BY44" s="763" t="e">
        <f t="shared" si="6"/>
        <v>#REF!</v>
      </c>
      <c r="BZ44" s="763">
        <f>AD44</f>
        <v>879000</v>
      </c>
      <c r="CA44" s="764" t="e">
        <f>#REF!</f>
        <v>#REF!</v>
      </c>
      <c r="CB44" s="763" t="e">
        <f t="shared" si="7"/>
        <v>#REF!</v>
      </c>
      <c r="CC44" s="765">
        <f>AX44</f>
        <v>860000</v>
      </c>
      <c r="CD44" s="767"/>
      <c r="CE44" s="767"/>
      <c r="CF44" s="765" t="b">
        <f t="shared" si="8"/>
        <v>1</v>
      </c>
      <c r="CG44" s="767"/>
      <c r="CH44" s="767"/>
      <c r="CI44" s="767"/>
    </row>
    <row r="45" spans="1:87" s="111" customFormat="1" hidden="1">
      <c r="A45" s="113">
        <v>1825682000</v>
      </c>
      <c r="B45" s="67" t="s">
        <v>904</v>
      </c>
      <c r="C45" s="11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110"/>
      <c r="Y45" s="110"/>
      <c r="Z45" s="82"/>
      <c r="AA45" s="82"/>
      <c r="AB45" s="82"/>
      <c r="AC45" s="82"/>
      <c r="AD45" s="157">
        <f t="shared" ref="AD45:AD50" si="25">SUM(AE45:AM45)</f>
        <v>0</v>
      </c>
      <c r="AE45" s="157"/>
      <c r="AF45" s="158"/>
      <c r="AG45" s="82"/>
      <c r="AH45" s="82"/>
      <c r="AI45" s="82"/>
      <c r="AJ45" s="82"/>
      <c r="AK45" s="82"/>
      <c r="AL45" s="82"/>
      <c r="AM45" s="82"/>
      <c r="AN45" s="137"/>
      <c r="AO45" s="137"/>
      <c r="AP45" s="137"/>
      <c r="AQ45" s="137"/>
      <c r="AR45" s="137"/>
      <c r="AS45" s="137"/>
      <c r="AT45" s="82"/>
      <c r="AU45" s="137"/>
      <c r="AV45" s="82"/>
      <c r="AW45" s="82"/>
      <c r="AX45" s="157">
        <f>SUM(AY45:BH45)+BK45</f>
        <v>0</v>
      </c>
      <c r="AY45" s="157"/>
      <c r="AZ45" s="158"/>
      <c r="BA45" s="158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332">
        <f t="shared" si="2"/>
        <v>0</v>
      </c>
      <c r="BP45" s="758">
        <f>+L45+M45+N45+O45+R45+T45+V45+Z45+AO45+U45+AB45+AC45+X45+P45+Q45+S45</f>
        <v>0</v>
      </c>
      <c r="BQ45" s="759">
        <f t="shared" si="4"/>
        <v>0</v>
      </c>
      <c r="BR45" s="760"/>
      <c r="BS45" s="761">
        <f>K45+AD45+D45</f>
        <v>0</v>
      </c>
      <c r="BT45" s="761">
        <f>AX45</f>
        <v>0</v>
      </c>
      <c r="BU45" s="761">
        <f>+F45+G45+H45+I45+J45+C45</f>
        <v>0</v>
      </c>
      <c r="BV45" s="761">
        <f>BU45+BS45+BQ45+BP45-BO45+BT45</f>
        <v>0</v>
      </c>
      <c r="BW45" s="767"/>
      <c r="BX45" s="762" t="e">
        <f>#REF!</f>
        <v>#REF!</v>
      </c>
      <c r="BY45" s="763" t="e">
        <f t="shared" si="6"/>
        <v>#REF!</v>
      </c>
      <c r="BZ45" s="763" t="b">
        <f>AD45=дод5.1!D2138</f>
        <v>1</v>
      </c>
      <c r="CA45" s="764" t="e">
        <f>#REF!</f>
        <v>#REF!</v>
      </c>
      <c r="CB45" s="763" t="e">
        <f t="shared" si="7"/>
        <v>#REF!</v>
      </c>
      <c r="CC45" s="765" t="b">
        <f>AX45=дод5.1!E2138</f>
        <v>1</v>
      </c>
      <c r="CD45" s="767"/>
      <c r="CE45" s="767"/>
      <c r="CF45" s="765" t="b">
        <f t="shared" si="8"/>
        <v>1</v>
      </c>
      <c r="CG45" s="767"/>
      <c r="CH45" s="767"/>
      <c r="CI45" s="767"/>
    </row>
    <row r="46" spans="1:87" s="111" customFormat="1" hidden="1">
      <c r="A46" s="374">
        <v>1825081800</v>
      </c>
      <c r="B46" s="67" t="s">
        <v>464</v>
      </c>
      <c r="C46" s="11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110"/>
      <c r="Y46" s="110"/>
      <c r="Z46" s="82"/>
      <c r="AA46" s="82"/>
      <c r="AB46" s="82"/>
      <c r="AC46" s="82"/>
      <c r="AD46" s="157">
        <f t="shared" si="25"/>
        <v>0</v>
      </c>
      <c r="AE46" s="157"/>
      <c r="AF46" s="157"/>
      <c r="AG46" s="82"/>
      <c r="AH46" s="82"/>
      <c r="AI46" s="82"/>
      <c r="AJ46" s="82"/>
      <c r="AK46" s="82"/>
      <c r="AL46" s="82"/>
      <c r="AM46" s="82"/>
      <c r="AN46" s="137"/>
      <c r="AO46" s="137"/>
      <c r="AP46" s="137"/>
      <c r="AQ46" s="137"/>
      <c r="AR46" s="137"/>
      <c r="AS46" s="137"/>
      <c r="AT46" s="82"/>
      <c r="AU46" s="137"/>
      <c r="AV46" s="82"/>
      <c r="AW46" s="110"/>
      <c r="AX46" s="157">
        <f t="shared" ref="AX46:AX53" si="26">SUM(AY46:BH46)+BK46</f>
        <v>0</v>
      </c>
      <c r="AY46" s="158"/>
      <c r="AZ46" s="158"/>
      <c r="BA46" s="158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332">
        <f t="shared" si="2"/>
        <v>0</v>
      </c>
      <c r="BP46" s="758">
        <f>+L46+M46+N46+O46+R46+T46+V46+Z46+AO46+U46+AB46+AC46+X46+P46+Q46+S46</f>
        <v>0</v>
      </c>
      <c r="BQ46" s="759">
        <f t="shared" si="4"/>
        <v>0</v>
      </c>
      <c r="BR46" s="760"/>
      <c r="BS46" s="761">
        <f>K46+AD46+D46</f>
        <v>0</v>
      </c>
      <c r="BT46" s="761">
        <f>AX46</f>
        <v>0</v>
      </c>
      <c r="BU46" s="761">
        <f t="shared" si="5"/>
        <v>0</v>
      </c>
      <c r="BV46" s="761">
        <f>BU46+BS46+BQ46+BP46-BO46+BT46</f>
        <v>0</v>
      </c>
      <c r="BW46" s="767"/>
      <c r="BX46" s="762" t="e">
        <f>#REF!</f>
        <v>#REF!</v>
      </c>
      <c r="BY46" s="763" t="e">
        <f t="shared" si="6"/>
        <v>#REF!</v>
      </c>
      <c r="BZ46" s="763">
        <f>AD46-дод5.1!D2144</f>
        <v>0</v>
      </c>
      <c r="CA46" s="764" t="e">
        <f>#REF!</f>
        <v>#REF!</v>
      </c>
      <c r="CB46" s="763" t="e">
        <f t="shared" si="7"/>
        <v>#REF!</v>
      </c>
      <c r="CC46" s="765">
        <f>AX46-дод5.1!E2144</f>
        <v>0</v>
      </c>
      <c r="CD46" s="769">
        <f>BZ46</f>
        <v>0</v>
      </c>
      <c r="CE46" s="767"/>
      <c r="CF46" s="765" t="b">
        <f t="shared" si="8"/>
        <v>1</v>
      </c>
      <c r="CG46" s="767"/>
      <c r="CH46" s="767"/>
      <c r="CI46" s="767"/>
    </row>
    <row r="47" spans="1:87" s="111" customFormat="1" hidden="1">
      <c r="A47" s="374">
        <v>1820681800</v>
      </c>
      <c r="B47" s="67" t="s">
        <v>474</v>
      </c>
      <c r="C47" s="11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110"/>
      <c r="Y47" s="110"/>
      <c r="Z47" s="82"/>
      <c r="AA47" s="82"/>
      <c r="AB47" s="82"/>
      <c r="AC47" s="82"/>
      <c r="AD47" s="157">
        <f t="shared" si="25"/>
        <v>0</v>
      </c>
      <c r="AE47" s="157"/>
      <c r="AF47" s="157"/>
      <c r="AG47" s="82"/>
      <c r="AH47" s="82"/>
      <c r="AI47" s="82"/>
      <c r="AJ47" s="82"/>
      <c r="AK47" s="82"/>
      <c r="AL47" s="82"/>
      <c r="AM47" s="82"/>
      <c r="AN47" s="137"/>
      <c r="AO47" s="137"/>
      <c r="AP47" s="137"/>
      <c r="AQ47" s="137"/>
      <c r="AR47" s="137"/>
      <c r="AS47" s="137"/>
      <c r="AT47" s="82"/>
      <c r="AU47" s="137"/>
      <c r="AV47" s="82"/>
      <c r="AW47" s="110"/>
      <c r="AX47" s="157">
        <f t="shared" si="26"/>
        <v>0</v>
      </c>
      <c r="AY47" s="158"/>
      <c r="AZ47" s="158"/>
      <c r="BA47" s="158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332">
        <f t="shared" si="2"/>
        <v>0</v>
      </c>
      <c r="BP47" s="758"/>
      <c r="BQ47" s="759"/>
      <c r="BR47" s="760"/>
      <c r="BS47" s="761"/>
      <c r="BT47" s="761"/>
      <c r="BU47" s="761">
        <f t="shared" si="5"/>
        <v>0</v>
      </c>
      <c r="BV47" s="761"/>
      <c r="BW47" s="767"/>
      <c r="BX47" s="762" t="e">
        <f>#REF!</f>
        <v>#REF!</v>
      </c>
      <c r="BY47" s="763" t="e">
        <f t="shared" si="6"/>
        <v>#REF!</v>
      </c>
      <c r="BZ47" s="763" t="b">
        <f>AD47=дод5.1!D2147</f>
        <v>1</v>
      </c>
      <c r="CA47" s="764" t="e">
        <f>#REF!</f>
        <v>#REF!</v>
      </c>
      <c r="CB47" s="763" t="e">
        <f t="shared" si="7"/>
        <v>#REF!</v>
      </c>
      <c r="CC47" s="765" t="b">
        <f>AX47=дод5.1!E2147</f>
        <v>1</v>
      </c>
      <c r="CD47" s="769"/>
      <c r="CE47" s="767"/>
      <c r="CF47" s="765"/>
      <c r="CG47" s="767"/>
      <c r="CH47" s="767"/>
      <c r="CI47" s="767"/>
    </row>
    <row r="48" spans="1:87" s="111" customFormat="1" hidden="1">
      <c r="A48" s="374">
        <v>1821155400</v>
      </c>
      <c r="B48" s="67" t="s">
        <v>475</v>
      </c>
      <c r="C48" s="11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110"/>
      <c r="Y48" s="110"/>
      <c r="Z48" s="82"/>
      <c r="AA48" s="82"/>
      <c r="AB48" s="82"/>
      <c r="AC48" s="82"/>
      <c r="AD48" s="157">
        <f t="shared" si="25"/>
        <v>0</v>
      </c>
      <c r="AE48" s="157"/>
      <c r="AF48" s="157"/>
      <c r="AG48" s="82"/>
      <c r="AH48" s="82"/>
      <c r="AI48" s="82"/>
      <c r="AJ48" s="82"/>
      <c r="AK48" s="82"/>
      <c r="AL48" s="82"/>
      <c r="AM48" s="82"/>
      <c r="AN48" s="137"/>
      <c r="AO48" s="137"/>
      <c r="AP48" s="137"/>
      <c r="AQ48" s="137"/>
      <c r="AR48" s="137"/>
      <c r="AS48" s="137"/>
      <c r="AT48" s="82"/>
      <c r="AU48" s="137"/>
      <c r="AV48" s="82"/>
      <c r="AW48" s="110"/>
      <c r="AX48" s="157">
        <f t="shared" si="26"/>
        <v>0</v>
      </c>
      <c r="AY48" s="158"/>
      <c r="AZ48" s="158"/>
      <c r="BA48" s="158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332">
        <f t="shared" si="2"/>
        <v>0</v>
      </c>
      <c r="BP48" s="758"/>
      <c r="BQ48" s="759"/>
      <c r="BR48" s="760"/>
      <c r="BS48" s="761"/>
      <c r="BT48" s="761"/>
      <c r="BU48" s="761">
        <f t="shared" si="5"/>
        <v>0</v>
      </c>
      <c r="BV48" s="761"/>
      <c r="BW48" s="767"/>
      <c r="BX48" s="762" t="e">
        <f>#REF!</f>
        <v>#REF!</v>
      </c>
      <c r="BY48" s="763" t="e">
        <f t="shared" si="6"/>
        <v>#REF!</v>
      </c>
      <c r="BZ48" s="763" t="b">
        <f>AD48=дод5.1!D2150</f>
        <v>1</v>
      </c>
      <c r="CA48" s="764" t="e">
        <f>#REF!</f>
        <v>#REF!</v>
      </c>
      <c r="CB48" s="763" t="e">
        <f t="shared" si="7"/>
        <v>#REF!</v>
      </c>
      <c r="CC48" s="765" t="b">
        <f>AX48=дод5.1!E2150</f>
        <v>1</v>
      </c>
      <c r="CD48" s="769"/>
      <c r="CE48" s="767"/>
      <c r="CF48" s="765"/>
      <c r="CG48" s="767"/>
      <c r="CH48" s="767"/>
      <c r="CI48" s="767"/>
    </row>
    <row r="49" spans="1:87" s="111" customFormat="1">
      <c r="A49" s="374">
        <v>1823755100</v>
      </c>
      <c r="B49" s="67" t="s">
        <v>465</v>
      </c>
      <c r="C49" s="11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110"/>
      <c r="Y49" s="110"/>
      <c r="Z49" s="82"/>
      <c r="AA49" s="82"/>
      <c r="AB49" s="82"/>
      <c r="AC49" s="82"/>
      <c r="AD49" s="157">
        <f t="shared" si="25"/>
        <v>0</v>
      </c>
      <c r="AE49" s="157"/>
      <c r="AF49" s="157"/>
      <c r="AG49" s="82"/>
      <c r="AH49" s="82"/>
      <c r="AI49" s="82"/>
      <c r="AJ49" s="82"/>
      <c r="AK49" s="82"/>
      <c r="AL49" s="82"/>
      <c r="AM49" s="82"/>
      <c r="AN49" s="137"/>
      <c r="AO49" s="137"/>
      <c r="AP49" s="137"/>
      <c r="AQ49" s="137"/>
      <c r="AR49" s="137"/>
      <c r="AS49" s="137"/>
      <c r="AT49" s="82"/>
      <c r="AU49" s="137"/>
      <c r="AV49" s="82"/>
      <c r="AW49" s="110"/>
      <c r="AX49" s="157">
        <f t="shared" si="26"/>
        <v>50000</v>
      </c>
      <c r="AY49" s="158"/>
      <c r="AZ49" s="158"/>
      <c r="BA49" s="158"/>
      <c r="BB49" s="82"/>
      <c r="BC49" s="82"/>
      <c r="BD49" s="82"/>
      <c r="BE49" s="82"/>
      <c r="BF49" s="82"/>
      <c r="BG49" s="82"/>
      <c r="BH49" s="110">
        <v>50000</v>
      </c>
      <c r="BI49" s="82"/>
      <c r="BJ49" s="110">
        <v>50000</v>
      </c>
      <c r="BK49" s="82"/>
      <c r="BL49" s="82"/>
      <c r="BM49" s="82"/>
      <c r="BN49" s="82"/>
      <c r="BO49" s="332">
        <f t="shared" si="2"/>
        <v>50000</v>
      </c>
      <c r="BP49" s="758">
        <f>+L49+M49+N49+O49+R49+T49+V49+Z49+AO49+U49+AB49+AC49+X49+P49+Q49+S49</f>
        <v>0</v>
      </c>
      <c r="BQ49" s="759">
        <f t="shared" si="4"/>
        <v>0</v>
      </c>
      <c r="BR49" s="760"/>
      <c r="BS49" s="761">
        <f>K49+AD49+D49</f>
        <v>0</v>
      </c>
      <c r="BT49" s="761">
        <f>AX49</f>
        <v>50000</v>
      </c>
      <c r="BU49" s="761">
        <f t="shared" si="5"/>
        <v>0</v>
      </c>
      <c r="BV49" s="761">
        <f>BU49+BS49+BQ49+BP49-BO49+BT49</f>
        <v>0</v>
      </c>
      <c r="BW49" s="767"/>
      <c r="BX49" s="762" t="e">
        <f>#REF!</f>
        <v>#REF!</v>
      </c>
      <c r="BY49" s="763" t="e">
        <f t="shared" si="6"/>
        <v>#REF!</v>
      </c>
      <c r="BZ49" s="763" t="b">
        <f>AD49=дод5.1!D2153</f>
        <v>1</v>
      </c>
      <c r="CA49" s="764" t="e">
        <f>#REF!</f>
        <v>#REF!</v>
      </c>
      <c r="CB49" s="763" t="e">
        <f t="shared" si="7"/>
        <v>#REF!</v>
      </c>
      <c r="CC49" s="765" t="b">
        <f>AX49=дод5.1!E2153</f>
        <v>1</v>
      </c>
      <c r="CD49" s="767"/>
      <c r="CE49" s="767"/>
      <c r="CF49" s="765" t="b">
        <f t="shared" si="8"/>
        <v>1</v>
      </c>
      <c r="CG49" s="767"/>
      <c r="CH49" s="767"/>
      <c r="CI49" s="767"/>
    </row>
    <row r="50" spans="1:87" s="111" customFormat="1" ht="33" hidden="1">
      <c r="A50" s="374">
        <v>1821155700</v>
      </c>
      <c r="B50" s="67" t="s">
        <v>466</v>
      </c>
      <c r="C50" s="11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110"/>
      <c r="Y50" s="110"/>
      <c r="Z50" s="82"/>
      <c r="AA50" s="82"/>
      <c r="AB50" s="82"/>
      <c r="AC50" s="82"/>
      <c r="AD50" s="157">
        <f t="shared" si="25"/>
        <v>0</v>
      </c>
      <c r="AE50" s="157"/>
      <c r="AF50" s="157"/>
      <c r="AG50" s="82"/>
      <c r="AH50" s="82"/>
      <c r="AI50" s="82"/>
      <c r="AJ50" s="82"/>
      <c r="AK50" s="82"/>
      <c r="AL50" s="82"/>
      <c r="AM50" s="82"/>
      <c r="AN50" s="137"/>
      <c r="AO50" s="137"/>
      <c r="AP50" s="137"/>
      <c r="AQ50" s="137"/>
      <c r="AR50" s="137"/>
      <c r="AS50" s="137"/>
      <c r="AT50" s="82"/>
      <c r="AU50" s="137"/>
      <c r="AV50" s="82"/>
      <c r="AW50" s="110"/>
      <c r="AX50" s="157">
        <f t="shared" si="26"/>
        <v>0</v>
      </c>
      <c r="AY50" s="157"/>
      <c r="AZ50" s="157"/>
      <c r="BA50" s="157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332">
        <f t="shared" si="2"/>
        <v>0</v>
      </c>
      <c r="BP50" s="758">
        <f>+L50+M50+N50+O50+R50+T50+V50+Z50+AO50+U50+AB50+AC50+X50+P50+Q50+S50</f>
        <v>0</v>
      </c>
      <c r="BQ50" s="759">
        <f t="shared" si="4"/>
        <v>0</v>
      </c>
      <c r="BR50" s="760"/>
      <c r="BS50" s="761">
        <f>K50+AD50+D50</f>
        <v>0</v>
      </c>
      <c r="BT50" s="761">
        <f>AX50</f>
        <v>0</v>
      </c>
      <c r="BU50" s="761">
        <f t="shared" si="5"/>
        <v>0</v>
      </c>
      <c r="BV50" s="761">
        <f>BU50+BS50+BQ50+BP50-BO50+BT50</f>
        <v>0</v>
      </c>
      <c r="BW50" s="767"/>
      <c r="BX50" s="762" t="e">
        <f>#REF!</f>
        <v>#REF!</v>
      </c>
      <c r="BY50" s="763" t="e">
        <f t="shared" si="6"/>
        <v>#REF!</v>
      </c>
      <c r="BZ50" s="763">
        <f>AD50-дод5.1!D2209</f>
        <v>0</v>
      </c>
      <c r="CA50" s="764" t="e">
        <f>#REF!</f>
        <v>#REF!</v>
      </c>
      <c r="CB50" s="763" t="e">
        <f t="shared" si="7"/>
        <v>#REF!</v>
      </c>
      <c r="CC50" s="765">
        <f>AX50-дод5.1!E2209</f>
        <v>0</v>
      </c>
      <c r="CD50" s="769">
        <f>BZ50+CC50</f>
        <v>0</v>
      </c>
      <c r="CE50" s="767"/>
      <c r="CF50" s="765" t="b">
        <f t="shared" si="8"/>
        <v>1</v>
      </c>
      <c r="CG50" s="767"/>
      <c r="CH50" s="767"/>
      <c r="CI50" s="767"/>
    </row>
    <row r="51" spans="1:87" s="111" customFormat="1" hidden="1">
      <c r="A51" s="374">
        <v>1825087800</v>
      </c>
      <c r="B51" s="67" t="s">
        <v>796</v>
      </c>
      <c r="C51" s="11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110"/>
      <c r="Y51" s="110"/>
      <c r="Z51" s="82"/>
      <c r="AA51" s="82"/>
      <c r="AB51" s="82"/>
      <c r="AC51" s="82"/>
      <c r="AD51" s="157">
        <f t="shared" ref="AD51:AD57" si="27">SUM(AE51:AM51)</f>
        <v>0</v>
      </c>
      <c r="AE51" s="157"/>
      <c r="AF51" s="157"/>
      <c r="AG51" s="82"/>
      <c r="AH51" s="82"/>
      <c r="AI51" s="82"/>
      <c r="AJ51" s="82"/>
      <c r="AK51" s="82"/>
      <c r="AL51" s="82"/>
      <c r="AM51" s="82"/>
      <c r="AN51" s="137"/>
      <c r="AO51" s="137"/>
      <c r="AP51" s="137"/>
      <c r="AQ51" s="137"/>
      <c r="AR51" s="137"/>
      <c r="AS51" s="137"/>
      <c r="AT51" s="82"/>
      <c r="AU51" s="137"/>
      <c r="AV51" s="82"/>
      <c r="AW51" s="82"/>
      <c r="AX51" s="157">
        <f t="shared" si="26"/>
        <v>0</v>
      </c>
      <c r="AY51" s="157"/>
      <c r="AZ51" s="157"/>
      <c r="BA51" s="157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332">
        <f t="shared" si="2"/>
        <v>0</v>
      </c>
      <c r="BP51" s="758">
        <f t="shared" ref="BP51:BP57" si="28">+L51+M51+N51+O51+R51+T51+V51+Z51+AO51+U51+AB51+AC51+X51+P51+Q51+S51</f>
        <v>0</v>
      </c>
      <c r="BQ51" s="759">
        <f t="shared" ref="BQ51:BQ57" si="29">+AT51+AU51+AV51+AW51</f>
        <v>0</v>
      </c>
      <c r="BR51" s="760"/>
      <c r="BS51" s="761">
        <f t="shared" ref="BS51:BS57" si="30">K51+AD51+D51</f>
        <v>0</v>
      </c>
      <c r="BT51" s="761">
        <f t="shared" ref="BT51:BT57" si="31">AX51</f>
        <v>0</v>
      </c>
      <c r="BU51" s="761">
        <f t="shared" ref="BU51:BU57" si="32">+F51+G51+H51+I51+J51+C51</f>
        <v>0</v>
      </c>
      <c r="BV51" s="761">
        <f t="shared" ref="BV51:BV57" si="33">BU51+BS51+BQ51+BP51-BO51+BT51</f>
        <v>0</v>
      </c>
      <c r="BW51" s="767"/>
      <c r="BX51" s="762" t="e">
        <f>#REF!</f>
        <v>#REF!</v>
      </c>
      <c r="BY51" s="763" t="e">
        <f t="shared" si="6"/>
        <v>#REF!</v>
      </c>
      <c r="BZ51" s="763" t="b">
        <f>AD51=дод5.1!D2212</f>
        <v>1</v>
      </c>
      <c r="CA51" s="764" t="e">
        <f>#REF!</f>
        <v>#REF!</v>
      </c>
      <c r="CB51" s="763" t="e">
        <f t="shared" si="7"/>
        <v>#REF!</v>
      </c>
      <c r="CC51" s="765">
        <f>AX51-дод5.1!E2212</f>
        <v>0</v>
      </c>
      <c r="CD51" s="769" t="b">
        <f>BZ51</f>
        <v>1</v>
      </c>
      <c r="CE51" s="767"/>
      <c r="CF51" s="765" t="b">
        <f t="shared" si="8"/>
        <v>1</v>
      </c>
      <c r="CG51" s="767"/>
      <c r="CH51" s="767"/>
      <c r="CI51" s="767"/>
    </row>
    <row r="52" spans="1:87" s="111" customFormat="1" hidden="1">
      <c r="A52" s="374">
        <v>1822087200</v>
      </c>
      <c r="B52" s="67" t="s">
        <v>476</v>
      </c>
      <c r="C52" s="11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110"/>
      <c r="Y52" s="110"/>
      <c r="Z52" s="82"/>
      <c r="AA52" s="82"/>
      <c r="AB52" s="82"/>
      <c r="AC52" s="82"/>
      <c r="AD52" s="157">
        <f t="shared" si="27"/>
        <v>0</v>
      </c>
      <c r="AE52" s="157"/>
      <c r="AF52" s="157"/>
      <c r="AG52" s="82"/>
      <c r="AH52" s="82"/>
      <c r="AI52" s="82"/>
      <c r="AJ52" s="82"/>
      <c r="AK52" s="82"/>
      <c r="AL52" s="82"/>
      <c r="AM52" s="82"/>
      <c r="AN52" s="137"/>
      <c r="AO52" s="137"/>
      <c r="AP52" s="137"/>
      <c r="AQ52" s="137"/>
      <c r="AR52" s="137"/>
      <c r="AS52" s="137"/>
      <c r="AT52" s="82"/>
      <c r="AU52" s="137"/>
      <c r="AV52" s="82"/>
      <c r="AW52" s="82"/>
      <c r="AX52" s="157">
        <f t="shared" si="26"/>
        <v>0</v>
      </c>
      <c r="AY52" s="157"/>
      <c r="AZ52" s="157"/>
      <c r="BA52" s="157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332">
        <f t="shared" si="2"/>
        <v>0</v>
      </c>
      <c r="BP52" s="758">
        <f t="shared" si="28"/>
        <v>0</v>
      </c>
      <c r="BQ52" s="759">
        <f t="shared" si="29"/>
        <v>0</v>
      </c>
      <c r="BR52" s="760"/>
      <c r="BS52" s="761">
        <f t="shared" si="30"/>
        <v>0</v>
      </c>
      <c r="BT52" s="761">
        <f t="shared" si="31"/>
        <v>0</v>
      </c>
      <c r="BU52" s="761">
        <f t="shared" si="32"/>
        <v>0</v>
      </c>
      <c r="BV52" s="761">
        <f t="shared" si="33"/>
        <v>0</v>
      </c>
      <c r="BW52" s="767"/>
      <c r="BX52" s="762" t="e">
        <f>#REF!</f>
        <v>#REF!</v>
      </c>
      <c r="BY52" s="763" t="e">
        <f>BX52-AD52</f>
        <v>#REF!</v>
      </c>
      <c r="BZ52" s="763" t="b">
        <f>AD52=дод5.1!D2215</f>
        <v>1</v>
      </c>
      <c r="CA52" s="764" t="e">
        <f>#REF!</f>
        <v>#REF!</v>
      </c>
      <c r="CB52" s="763" t="e">
        <f t="shared" si="7"/>
        <v>#REF!</v>
      </c>
      <c r="CC52" s="765" t="b">
        <f>AX52=дод5.1!E2215</f>
        <v>1</v>
      </c>
      <c r="CD52" s="767"/>
      <c r="CE52" s="767"/>
      <c r="CF52" s="765" t="b">
        <f t="shared" si="8"/>
        <v>1</v>
      </c>
      <c r="CG52" s="767"/>
      <c r="CH52" s="767"/>
      <c r="CI52" s="767"/>
    </row>
    <row r="53" spans="1:87" s="111" customFormat="1" ht="33" hidden="1">
      <c r="A53" s="374">
        <v>1820355600</v>
      </c>
      <c r="B53" s="67" t="s">
        <v>477</v>
      </c>
      <c r="C53" s="11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110"/>
      <c r="Y53" s="110"/>
      <c r="Z53" s="82"/>
      <c r="AA53" s="82"/>
      <c r="AB53" s="82"/>
      <c r="AC53" s="82"/>
      <c r="AD53" s="157">
        <f t="shared" si="27"/>
        <v>0</v>
      </c>
      <c r="AE53" s="157"/>
      <c r="AF53" s="157"/>
      <c r="AG53" s="82"/>
      <c r="AH53" s="82"/>
      <c r="AI53" s="82"/>
      <c r="AJ53" s="82"/>
      <c r="AK53" s="82"/>
      <c r="AL53" s="82"/>
      <c r="AM53" s="82"/>
      <c r="AN53" s="137"/>
      <c r="AO53" s="137"/>
      <c r="AP53" s="137"/>
      <c r="AQ53" s="137"/>
      <c r="AR53" s="137"/>
      <c r="AS53" s="137"/>
      <c r="AT53" s="82"/>
      <c r="AU53" s="137"/>
      <c r="AV53" s="82"/>
      <c r="AW53" s="82"/>
      <c r="AX53" s="157">
        <f t="shared" si="26"/>
        <v>0</v>
      </c>
      <c r="AY53" s="157"/>
      <c r="AZ53" s="157"/>
      <c r="BA53" s="157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332">
        <f t="shared" si="2"/>
        <v>0</v>
      </c>
      <c r="BP53" s="758">
        <f t="shared" si="28"/>
        <v>0</v>
      </c>
      <c r="BQ53" s="759">
        <f t="shared" si="29"/>
        <v>0</v>
      </c>
      <c r="BR53" s="760"/>
      <c r="BS53" s="761">
        <f t="shared" si="30"/>
        <v>0</v>
      </c>
      <c r="BT53" s="761">
        <f t="shared" si="31"/>
        <v>0</v>
      </c>
      <c r="BU53" s="761">
        <f t="shared" si="32"/>
        <v>0</v>
      </c>
      <c r="BV53" s="761">
        <f t="shared" si="33"/>
        <v>0</v>
      </c>
      <c r="BW53" s="767"/>
      <c r="BX53" s="762" t="e">
        <f>#REF!</f>
        <v>#REF!</v>
      </c>
      <c r="BY53" s="763" t="e">
        <f t="shared" si="6"/>
        <v>#REF!</v>
      </c>
      <c r="BZ53" s="763" t="b">
        <f>AD53=дод5.1!D2218</f>
        <v>1</v>
      </c>
      <c r="CA53" s="764" t="e">
        <f>#REF!</f>
        <v>#REF!</v>
      </c>
      <c r="CB53" s="763" t="e">
        <f t="shared" si="7"/>
        <v>#REF!</v>
      </c>
      <c r="CC53" s="765" t="b">
        <f>AX53=дод5.1!E2218</f>
        <v>1</v>
      </c>
      <c r="CD53" s="767"/>
      <c r="CE53" s="767"/>
      <c r="CF53" s="765" t="b">
        <f t="shared" si="8"/>
        <v>1</v>
      </c>
      <c r="CG53" s="767"/>
      <c r="CH53" s="767"/>
      <c r="CI53" s="767"/>
    </row>
    <row r="54" spans="1:87" s="111" customFormat="1" hidden="1">
      <c r="A54" s="374"/>
      <c r="B54" s="45"/>
      <c r="C54" s="11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110"/>
      <c r="Y54" s="110"/>
      <c r="Z54" s="82"/>
      <c r="AA54" s="82"/>
      <c r="AB54" s="82"/>
      <c r="AC54" s="82"/>
      <c r="AD54" s="157">
        <f t="shared" si="27"/>
        <v>0</v>
      </c>
      <c r="AE54" s="157"/>
      <c r="AF54" s="157"/>
      <c r="AG54" s="82"/>
      <c r="AH54" s="82"/>
      <c r="AI54" s="82"/>
      <c r="AJ54" s="82"/>
      <c r="AK54" s="82"/>
      <c r="AL54" s="82"/>
      <c r="AM54" s="82"/>
      <c r="AN54" s="137"/>
      <c r="AO54" s="137"/>
      <c r="AP54" s="137"/>
      <c r="AQ54" s="137"/>
      <c r="AR54" s="137"/>
      <c r="AS54" s="137"/>
      <c r="AT54" s="82"/>
      <c r="AU54" s="137"/>
      <c r="AV54" s="82"/>
      <c r="AW54" s="82"/>
      <c r="AX54" s="157">
        <f>SUM(AY54:BH54)+BK54</f>
        <v>0</v>
      </c>
      <c r="AY54" s="157"/>
      <c r="AZ54" s="157"/>
      <c r="BA54" s="157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332">
        <f>AW54+L54+M54+N54+O54+R54+AB54+AC54+AD54+AT54+AX54+Z54+AV54+H54+I54+J54+AO54+X54+AU54+P54+E54+Q54+D54+AS54+S54+C54</f>
        <v>0</v>
      </c>
      <c r="BP54" s="758">
        <f t="shared" si="28"/>
        <v>0</v>
      </c>
      <c r="BQ54" s="759">
        <f t="shared" si="29"/>
        <v>0</v>
      </c>
      <c r="BR54" s="760"/>
      <c r="BS54" s="761">
        <f t="shared" si="30"/>
        <v>0</v>
      </c>
      <c r="BT54" s="761">
        <f t="shared" si="31"/>
        <v>0</v>
      </c>
      <c r="BU54" s="761">
        <f t="shared" si="32"/>
        <v>0</v>
      </c>
      <c r="BV54" s="761">
        <f t="shared" si="33"/>
        <v>0</v>
      </c>
      <c r="BW54" s="767"/>
      <c r="BX54" s="762" t="e">
        <f>#REF!</f>
        <v>#REF!</v>
      </c>
      <c r="BY54" s="763" t="e">
        <f t="shared" si="6"/>
        <v>#REF!</v>
      </c>
      <c r="BZ54" s="763" t="b">
        <f>AD54=дод5.1!D2226</f>
        <v>1</v>
      </c>
      <c r="CA54" s="764" t="e">
        <f>#REF!</f>
        <v>#REF!</v>
      </c>
      <c r="CB54" s="763" t="e">
        <f t="shared" si="7"/>
        <v>#REF!</v>
      </c>
      <c r="CC54" s="765" t="b">
        <f>AX54=дод5.1!E2226</f>
        <v>1</v>
      </c>
      <c r="CD54" s="767"/>
      <c r="CE54" s="767"/>
      <c r="CF54" s="765" t="b">
        <f t="shared" si="8"/>
        <v>1</v>
      </c>
      <c r="CG54" s="767"/>
      <c r="CH54" s="767"/>
      <c r="CI54" s="767"/>
    </row>
    <row r="55" spans="1:87" s="111" customFormat="1" hidden="1">
      <c r="A55" s="374"/>
      <c r="B55" s="45"/>
      <c r="C55" s="11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110"/>
      <c r="Y55" s="110"/>
      <c r="Z55" s="82"/>
      <c r="AA55" s="82"/>
      <c r="AB55" s="82"/>
      <c r="AC55" s="82"/>
      <c r="AD55" s="157">
        <f t="shared" si="27"/>
        <v>0</v>
      </c>
      <c r="AE55" s="157"/>
      <c r="AF55" s="157"/>
      <c r="AG55" s="82"/>
      <c r="AH55" s="82"/>
      <c r="AI55" s="82"/>
      <c r="AJ55" s="82"/>
      <c r="AK55" s="82"/>
      <c r="AL55" s="82"/>
      <c r="AM55" s="82"/>
      <c r="AN55" s="137"/>
      <c r="AO55" s="137"/>
      <c r="AP55" s="137"/>
      <c r="AQ55" s="137"/>
      <c r="AR55" s="137"/>
      <c r="AS55" s="137"/>
      <c r="AT55" s="82"/>
      <c r="AU55" s="137"/>
      <c r="AV55" s="82"/>
      <c r="AW55" s="82"/>
      <c r="AX55" s="157">
        <f>SUM(AY55:BH55)+BK55</f>
        <v>0</v>
      </c>
      <c r="AY55" s="157"/>
      <c r="AZ55" s="157"/>
      <c r="BA55" s="157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332">
        <f>AW55+L55+M55+N55+O55+R55+AB55+AC55+AD55+AT55+AX55+Z55+AV55+H55+I55+J55+AO55+X55+AU55+P55+E55+Q55+D55+AS55+S55+C55</f>
        <v>0</v>
      </c>
      <c r="BP55" s="758">
        <f t="shared" si="28"/>
        <v>0</v>
      </c>
      <c r="BQ55" s="759">
        <f t="shared" si="29"/>
        <v>0</v>
      </c>
      <c r="BR55" s="760"/>
      <c r="BS55" s="761">
        <f t="shared" si="30"/>
        <v>0</v>
      </c>
      <c r="BT55" s="761">
        <f t="shared" si="31"/>
        <v>0</v>
      </c>
      <c r="BU55" s="761">
        <f t="shared" si="32"/>
        <v>0</v>
      </c>
      <c r="BV55" s="761">
        <f t="shared" si="33"/>
        <v>0</v>
      </c>
      <c r="BW55" s="767"/>
      <c r="BX55" s="762" t="e">
        <f>#REF!</f>
        <v>#REF!</v>
      </c>
      <c r="BY55" s="763" t="e">
        <f t="shared" si="6"/>
        <v>#REF!</v>
      </c>
      <c r="BZ55" s="763" t="b">
        <f>AD55=дод5.1!D2227</f>
        <v>1</v>
      </c>
      <c r="CA55" s="764" t="e">
        <f>#REF!</f>
        <v>#REF!</v>
      </c>
      <c r="CB55" s="763" t="e">
        <f t="shared" si="7"/>
        <v>#REF!</v>
      </c>
      <c r="CC55" s="765" t="b">
        <f>AX55=дод5.1!E2227</f>
        <v>1</v>
      </c>
      <c r="CD55" s="767"/>
      <c r="CE55" s="767"/>
      <c r="CF55" s="765" t="b">
        <f t="shared" si="8"/>
        <v>1</v>
      </c>
      <c r="CG55" s="767"/>
      <c r="CH55" s="767"/>
      <c r="CI55" s="767"/>
    </row>
    <row r="56" spans="1:87" s="111" customFormat="1" hidden="1">
      <c r="A56" s="374"/>
      <c r="B56" s="45"/>
      <c r="C56" s="11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110"/>
      <c r="Y56" s="110"/>
      <c r="Z56" s="82"/>
      <c r="AA56" s="82"/>
      <c r="AB56" s="82"/>
      <c r="AC56" s="82"/>
      <c r="AD56" s="157">
        <f t="shared" si="27"/>
        <v>0</v>
      </c>
      <c r="AE56" s="157"/>
      <c r="AF56" s="157"/>
      <c r="AG56" s="82"/>
      <c r="AH56" s="82"/>
      <c r="AI56" s="82"/>
      <c r="AJ56" s="82"/>
      <c r="AK56" s="82"/>
      <c r="AL56" s="82"/>
      <c r="AM56" s="82"/>
      <c r="AN56" s="137"/>
      <c r="AO56" s="137"/>
      <c r="AP56" s="137"/>
      <c r="AQ56" s="137"/>
      <c r="AR56" s="137"/>
      <c r="AS56" s="137"/>
      <c r="AT56" s="82"/>
      <c r="AU56" s="137"/>
      <c r="AV56" s="82"/>
      <c r="AW56" s="82"/>
      <c r="AX56" s="157">
        <f>SUM(AY56:BH56)+BK56</f>
        <v>0</v>
      </c>
      <c r="AY56" s="157"/>
      <c r="AZ56" s="157"/>
      <c r="BA56" s="157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332">
        <f>AW56+L56+M56+N56+O56+R56+AB56+AC56+AD56+AT56+AX56+Z56+AV56+H56+I56+J56+AO56+X56+AU56+P56+E56+Q56+D56+AS56+S56+C56</f>
        <v>0</v>
      </c>
      <c r="BP56" s="758">
        <f t="shared" si="28"/>
        <v>0</v>
      </c>
      <c r="BQ56" s="759">
        <f t="shared" si="29"/>
        <v>0</v>
      </c>
      <c r="BR56" s="760"/>
      <c r="BS56" s="761">
        <f t="shared" si="30"/>
        <v>0</v>
      </c>
      <c r="BT56" s="761">
        <f t="shared" si="31"/>
        <v>0</v>
      </c>
      <c r="BU56" s="761">
        <f t="shared" si="32"/>
        <v>0</v>
      </c>
      <c r="BV56" s="761">
        <f t="shared" si="33"/>
        <v>0</v>
      </c>
      <c r="BW56" s="767"/>
      <c r="BX56" s="762" t="e">
        <f>#REF!</f>
        <v>#REF!</v>
      </c>
      <c r="BY56" s="763" t="e">
        <f t="shared" si="6"/>
        <v>#REF!</v>
      </c>
      <c r="BZ56" s="763" t="b">
        <f>AD56=дод5.1!D2228</f>
        <v>1</v>
      </c>
      <c r="CA56" s="764" t="e">
        <f>#REF!</f>
        <v>#REF!</v>
      </c>
      <c r="CB56" s="763" t="e">
        <f t="shared" si="7"/>
        <v>#REF!</v>
      </c>
      <c r="CC56" s="765" t="b">
        <f>AX56=дод5.1!E2228</f>
        <v>1</v>
      </c>
      <c r="CD56" s="767"/>
      <c r="CE56" s="767"/>
      <c r="CF56" s="765" t="b">
        <f t="shared" si="8"/>
        <v>1</v>
      </c>
      <c r="CG56" s="767"/>
      <c r="CH56" s="767"/>
      <c r="CI56" s="767"/>
    </row>
    <row r="57" spans="1:87" s="111" customFormat="1" hidden="1">
      <c r="A57" s="374"/>
      <c r="B57" s="45"/>
      <c r="C57" s="11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110"/>
      <c r="Y57" s="110"/>
      <c r="Z57" s="82"/>
      <c r="AA57" s="82"/>
      <c r="AB57" s="82"/>
      <c r="AC57" s="82"/>
      <c r="AD57" s="157">
        <f t="shared" si="27"/>
        <v>0</v>
      </c>
      <c r="AE57" s="157"/>
      <c r="AF57" s="157"/>
      <c r="AG57" s="82"/>
      <c r="AH57" s="82"/>
      <c r="AI57" s="82"/>
      <c r="AJ57" s="82"/>
      <c r="AK57" s="82"/>
      <c r="AL57" s="82"/>
      <c r="AM57" s="82"/>
      <c r="AN57" s="137"/>
      <c r="AO57" s="137"/>
      <c r="AP57" s="137"/>
      <c r="AQ57" s="137"/>
      <c r="AR57" s="137"/>
      <c r="AS57" s="137"/>
      <c r="AT57" s="82"/>
      <c r="AU57" s="137"/>
      <c r="AV57" s="82"/>
      <c r="AW57" s="82"/>
      <c r="AX57" s="157">
        <f>SUM(AY57:BH57)+BK57</f>
        <v>0</v>
      </c>
      <c r="AY57" s="157"/>
      <c r="AZ57" s="157"/>
      <c r="BA57" s="157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332">
        <f>AW57+L57+M57+N57+O57+R57+AB57+AC57+AD57+AT57+AX57+Z57+AV57+H57+I57+J57+AO57+X57+AU57+P57+E57+Q57+D57+AS57+S57+C57</f>
        <v>0</v>
      </c>
      <c r="BP57" s="758">
        <f t="shared" si="28"/>
        <v>0</v>
      </c>
      <c r="BQ57" s="759">
        <f t="shared" si="29"/>
        <v>0</v>
      </c>
      <c r="BR57" s="760"/>
      <c r="BS57" s="761">
        <f t="shared" si="30"/>
        <v>0</v>
      </c>
      <c r="BT57" s="761">
        <f t="shared" si="31"/>
        <v>0</v>
      </c>
      <c r="BU57" s="761">
        <f t="shared" si="32"/>
        <v>0</v>
      </c>
      <c r="BV57" s="761">
        <f t="shared" si="33"/>
        <v>0</v>
      </c>
      <c r="BW57" s="767"/>
      <c r="BX57" s="762" t="e">
        <f>#REF!</f>
        <v>#REF!</v>
      </c>
      <c r="BY57" s="763" t="e">
        <f t="shared" si="6"/>
        <v>#REF!</v>
      </c>
      <c r="BZ57" s="763" t="b">
        <f>AD57=дод5.1!D2229</f>
        <v>1</v>
      </c>
      <c r="CA57" s="764" t="e">
        <f>#REF!</f>
        <v>#REF!</v>
      </c>
      <c r="CB57" s="763" t="e">
        <f t="shared" si="7"/>
        <v>#REF!</v>
      </c>
      <c r="CC57" s="765" t="b">
        <f>AX57=дод5.1!E2229</f>
        <v>1</v>
      </c>
      <c r="CD57" s="767"/>
      <c r="CE57" s="767"/>
      <c r="CF57" s="765" t="b">
        <f t="shared" si="8"/>
        <v>1</v>
      </c>
      <c r="CG57" s="767"/>
      <c r="CH57" s="767"/>
      <c r="CI57" s="767"/>
    </row>
    <row r="58" spans="1:87" s="111" customFormat="1" ht="20.45" customHeight="1">
      <c r="A58" s="374"/>
      <c r="B58" s="193" t="s">
        <v>710</v>
      </c>
      <c r="C58" s="82">
        <f>SUM(C45:C57)</f>
        <v>0</v>
      </c>
      <c r="D58" s="82">
        <f t="shared" ref="D58:BN58" si="34">SUM(D45:D57)</f>
        <v>0</v>
      </c>
      <c r="E58" s="82">
        <f t="shared" si="34"/>
        <v>0</v>
      </c>
      <c r="F58" s="82">
        <f t="shared" si="34"/>
        <v>0</v>
      </c>
      <c r="G58" s="82">
        <f t="shared" si="34"/>
        <v>0</v>
      </c>
      <c r="H58" s="82">
        <f t="shared" si="34"/>
        <v>0</v>
      </c>
      <c r="I58" s="82">
        <f t="shared" si="34"/>
        <v>0</v>
      </c>
      <c r="J58" s="82">
        <f t="shared" si="34"/>
        <v>0</v>
      </c>
      <c r="K58" s="82">
        <f t="shared" si="34"/>
        <v>0</v>
      </c>
      <c r="L58" s="82">
        <f t="shared" si="34"/>
        <v>0</v>
      </c>
      <c r="M58" s="82">
        <f t="shared" si="34"/>
        <v>0</v>
      </c>
      <c r="N58" s="82">
        <f t="shared" si="34"/>
        <v>0</v>
      </c>
      <c r="O58" s="82">
        <f t="shared" si="34"/>
        <v>0</v>
      </c>
      <c r="P58" s="82">
        <f t="shared" si="34"/>
        <v>0</v>
      </c>
      <c r="Q58" s="82">
        <f t="shared" si="34"/>
        <v>0</v>
      </c>
      <c r="R58" s="82">
        <f t="shared" si="34"/>
        <v>0</v>
      </c>
      <c r="S58" s="82">
        <f t="shared" si="34"/>
        <v>0</v>
      </c>
      <c r="T58" s="82">
        <f t="shared" si="34"/>
        <v>0</v>
      </c>
      <c r="U58" s="82">
        <f t="shared" si="34"/>
        <v>0</v>
      </c>
      <c r="V58" s="82">
        <f t="shared" si="34"/>
        <v>0</v>
      </c>
      <c r="W58" s="82"/>
      <c r="X58" s="82">
        <f t="shared" si="34"/>
        <v>0</v>
      </c>
      <c r="Y58" s="82">
        <f t="shared" si="34"/>
        <v>0</v>
      </c>
      <c r="Z58" s="82">
        <f t="shared" si="34"/>
        <v>0</v>
      </c>
      <c r="AA58" s="82">
        <f t="shared" si="34"/>
        <v>0</v>
      </c>
      <c r="AB58" s="82">
        <f t="shared" si="34"/>
        <v>0</v>
      </c>
      <c r="AC58" s="82">
        <f t="shared" si="34"/>
        <v>0</v>
      </c>
      <c r="AD58" s="82">
        <f>SUM(AD45:AD57)</f>
        <v>0</v>
      </c>
      <c r="AE58" s="158">
        <f>SUM(AE45:AE57)</f>
        <v>0</v>
      </c>
      <c r="AF58" s="158">
        <f t="shared" si="34"/>
        <v>0</v>
      </c>
      <c r="AG58" s="82">
        <f t="shared" si="34"/>
        <v>0</v>
      </c>
      <c r="AH58" s="82">
        <f t="shared" si="34"/>
        <v>0</v>
      </c>
      <c r="AI58" s="82">
        <f t="shared" si="34"/>
        <v>0</v>
      </c>
      <c r="AJ58" s="82"/>
      <c r="AK58" s="82">
        <f t="shared" si="34"/>
        <v>0</v>
      </c>
      <c r="AL58" s="82">
        <f t="shared" si="34"/>
        <v>0</v>
      </c>
      <c r="AM58" s="82">
        <f t="shared" si="34"/>
        <v>0</v>
      </c>
      <c r="AN58" s="82">
        <f t="shared" si="34"/>
        <v>0</v>
      </c>
      <c r="AO58" s="82">
        <f t="shared" si="34"/>
        <v>0</v>
      </c>
      <c r="AP58" s="82">
        <f t="shared" si="34"/>
        <v>0</v>
      </c>
      <c r="AQ58" s="82">
        <f t="shared" si="34"/>
        <v>0</v>
      </c>
      <c r="AR58" s="82">
        <f t="shared" si="34"/>
        <v>0</v>
      </c>
      <c r="AS58" s="82">
        <f t="shared" si="34"/>
        <v>0</v>
      </c>
      <c r="AT58" s="82">
        <f t="shared" si="34"/>
        <v>0</v>
      </c>
      <c r="AU58" s="82">
        <f t="shared" si="34"/>
        <v>0</v>
      </c>
      <c r="AV58" s="82">
        <f t="shared" si="34"/>
        <v>0</v>
      </c>
      <c r="AW58" s="82">
        <f t="shared" si="34"/>
        <v>0</v>
      </c>
      <c r="AX58" s="82">
        <f t="shared" si="34"/>
        <v>50000</v>
      </c>
      <c r="AY58" s="158">
        <f>SUM(AY45:AY57)</f>
        <v>0</v>
      </c>
      <c r="AZ58" s="158">
        <f t="shared" si="34"/>
        <v>0</v>
      </c>
      <c r="BA58" s="158"/>
      <c r="BB58" s="82">
        <f t="shared" si="34"/>
        <v>0</v>
      </c>
      <c r="BC58" s="82">
        <f t="shared" si="34"/>
        <v>0</v>
      </c>
      <c r="BD58" s="82">
        <f t="shared" si="34"/>
        <v>0</v>
      </c>
      <c r="BE58" s="82">
        <f t="shared" si="34"/>
        <v>0</v>
      </c>
      <c r="BF58" s="82">
        <f t="shared" si="34"/>
        <v>0</v>
      </c>
      <c r="BG58" s="82">
        <f t="shared" si="34"/>
        <v>0</v>
      </c>
      <c r="BH58" s="82">
        <f t="shared" si="34"/>
        <v>50000</v>
      </c>
      <c r="BI58" s="82">
        <f t="shared" si="34"/>
        <v>0</v>
      </c>
      <c r="BJ58" s="82">
        <f t="shared" si="34"/>
        <v>50000</v>
      </c>
      <c r="BK58" s="82">
        <f t="shared" si="34"/>
        <v>0</v>
      </c>
      <c r="BL58" s="82">
        <f t="shared" si="34"/>
        <v>0</v>
      </c>
      <c r="BM58" s="82">
        <f t="shared" si="34"/>
        <v>0</v>
      </c>
      <c r="BN58" s="82">
        <f t="shared" si="34"/>
        <v>0</v>
      </c>
      <c r="BO58" s="82">
        <f>SUM(BO45:BO57)</f>
        <v>50000</v>
      </c>
      <c r="BP58" s="766">
        <f t="shared" ref="BP58:BW58" si="35">SUM(BP45:BP57)</f>
        <v>0</v>
      </c>
      <c r="BQ58" s="759">
        <f t="shared" si="4"/>
        <v>0</v>
      </c>
      <c r="BR58" s="766">
        <f t="shared" si="35"/>
        <v>0</v>
      </c>
      <c r="BS58" s="766">
        <f t="shared" si="35"/>
        <v>0</v>
      </c>
      <c r="BT58" s="766">
        <f t="shared" si="35"/>
        <v>50000</v>
      </c>
      <c r="BU58" s="766">
        <f t="shared" si="35"/>
        <v>0</v>
      </c>
      <c r="BV58" s="766">
        <f t="shared" si="35"/>
        <v>0</v>
      </c>
      <c r="BW58" s="766">
        <f t="shared" si="35"/>
        <v>0</v>
      </c>
      <c r="BX58" s="766" t="e">
        <f>#REF!</f>
        <v>#REF!</v>
      </c>
      <c r="BY58" s="763" t="e">
        <f>BX58-AD58</f>
        <v>#REF!</v>
      </c>
      <c r="BZ58" s="766">
        <f>AD58</f>
        <v>0</v>
      </c>
      <c r="CA58" s="764" t="e">
        <f>#REF!</f>
        <v>#REF!</v>
      </c>
      <c r="CB58" s="763" t="e">
        <f t="shared" si="7"/>
        <v>#REF!</v>
      </c>
      <c r="CC58" s="766">
        <f>AX58</f>
        <v>50000</v>
      </c>
      <c r="CD58" s="767"/>
      <c r="CE58" s="767"/>
      <c r="CF58" s="765" t="b">
        <f t="shared" si="8"/>
        <v>1</v>
      </c>
      <c r="CG58" s="767"/>
      <c r="CH58" s="767"/>
      <c r="CI58" s="767"/>
    </row>
    <row r="59" spans="1:87" s="111" customFormat="1" ht="33" hidden="1">
      <c r="A59" s="374">
        <v>1825287900</v>
      </c>
      <c r="B59" s="67" t="s">
        <v>160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157"/>
      <c r="AE59" s="157"/>
      <c r="AF59" s="157"/>
      <c r="AG59" s="82"/>
      <c r="AH59" s="82"/>
      <c r="AI59" s="82"/>
      <c r="AJ59" s="82"/>
      <c r="AK59" s="82"/>
      <c r="AL59" s="82"/>
      <c r="AM59" s="82"/>
      <c r="AN59" s="137"/>
      <c r="AO59" s="137"/>
      <c r="AP59" s="137"/>
      <c r="AQ59" s="137"/>
      <c r="AR59" s="137"/>
      <c r="AS59" s="137"/>
      <c r="AT59" s="82"/>
      <c r="AU59" s="137"/>
      <c r="AV59" s="82"/>
      <c r="AW59" s="82"/>
      <c r="AX59" s="157">
        <f t="shared" ref="AX59:AX67" si="36">SUM(AY59:BH59)+BK59</f>
        <v>0</v>
      </c>
      <c r="AY59" s="157"/>
      <c r="AZ59" s="157"/>
      <c r="BA59" s="157"/>
      <c r="BB59" s="110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332">
        <f t="shared" ref="BO59:BO75" si="37">AW59+L59+M59+N59+O59+R59+AB59+AC59+AD59+AT59+AX59+Z59+AV59+H59+I59+J59+AO59+X59+AU59+P59+E59+Q59+D59+AS59+S59+C59+Y59+W59</f>
        <v>0</v>
      </c>
      <c r="BP59" s="758">
        <f t="shared" ref="BP59:BP68" si="38">+L59+M59+N59+O59+R59+T59+V59+Z59+AO59+U59+AB59+AC59+X59+P59+Q59+S59</f>
        <v>0</v>
      </c>
      <c r="BQ59" s="759">
        <f t="shared" si="4"/>
        <v>0</v>
      </c>
      <c r="BR59" s="760"/>
      <c r="BS59" s="761">
        <f t="shared" ref="BS59:BS68" si="39">K59+AD59+D59</f>
        <v>0</v>
      </c>
      <c r="BT59" s="761">
        <f t="shared" ref="BT59:BT68" si="40">AX59</f>
        <v>0</v>
      </c>
      <c r="BU59" s="761">
        <f t="shared" si="5"/>
        <v>0</v>
      </c>
      <c r="BV59" s="761">
        <f t="shared" ref="BV59:BV68" si="41">BU59+BS59+BQ59+BP59-BO59+BT59</f>
        <v>0</v>
      </c>
      <c r="BW59" s="767"/>
      <c r="BX59" s="762" t="e">
        <f>#REF!</f>
        <v>#REF!</v>
      </c>
      <c r="BY59" s="763" t="e">
        <f t="shared" si="6"/>
        <v>#REF!</v>
      </c>
      <c r="BZ59" s="763" t="b">
        <f>AD59=дод5.1!D2230</f>
        <v>1</v>
      </c>
      <c r="CA59" s="770" t="e">
        <f>#REF!</f>
        <v>#REF!</v>
      </c>
      <c r="CB59" s="763" t="e">
        <f t="shared" si="7"/>
        <v>#REF!</v>
      </c>
      <c r="CC59" s="765" t="b">
        <f>AX59=дод5.1!E2230</f>
        <v>1</v>
      </c>
      <c r="CD59" s="767"/>
      <c r="CE59" s="767"/>
      <c r="CF59" s="765" t="b">
        <f t="shared" si="8"/>
        <v>1</v>
      </c>
      <c r="CG59" s="767"/>
      <c r="CH59" s="767"/>
      <c r="CI59" s="767"/>
    </row>
    <row r="60" spans="1:87" s="111" customFormat="1" ht="39" hidden="1" customHeight="1">
      <c r="A60" s="374">
        <v>1822381800</v>
      </c>
      <c r="B60" s="67" t="s">
        <v>162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157"/>
      <c r="AE60" s="157"/>
      <c r="AF60" s="157"/>
      <c r="AG60" s="82"/>
      <c r="AH60" s="82"/>
      <c r="AI60" s="82"/>
      <c r="AJ60" s="82"/>
      <c r="AK60" s="82"/>
      <c r="AL60" s="82"/>
      <c r="AM60" s="82"/>
      <c r="AN60" s="137"/>
      <c r="AO60" s="137"/>
      <c r="AP60" s="137"/>
      <c r="AQ60" s="137"/>
      <c r="AR60" s="137"/>
      <c r="AS60" s="137"/>
      <c r="AT60" s="82"/>
      <c r="AU60" s="137"/>
      <c r="AV60" s="82"/>
      <c r="AW60" s="82"/>
      <c r="AX60" s="157">
        <f t="shared" si="36"/>
        <v>0</v>
      </c>
      <c r="AY60" s="157"/>
      <c r="AZ60" s="157"/>
      <c r="BA60" s="157"/>
      <c r="BB60" s="110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332">
        <f t="shared" si="37"/>
        <v>0</v>
      </c>
      <c r="BP60" s="758">
        <f t="shared" si="38"/>
        <v>0</v>
      </c>
      <c r="BQ60" s="759">
        <f t="shared" si="4"/>
        <v>0</v>
      </c>
      <c r="BR60" s="760"/>
      <c r="BS60" s="761">
        <f t="shared" si="39"/>
        <v>0</v>
      </c>
      <c r="BT60" s="761">
        <f t="shared" si="40"/>
        <v>0</v>
      </c>
      <c r="BU60" s="761">
        <f t="shared" si="5"/>
        <v>0</v>
      </c>
      <c r="BV60" s="761">
        <f t="shared" si="41"/>
        <v>0</v>
      </c>
      <c r="BW60" s="767"/>
      <c r="BX60" s="762" t="e">
        <f>#REF!</f>
        <v>#REF!</v>
      </c>
      <c r="BY60" s="763" t="e">
        <f t="shared" si="6"/>
        <v>#REF!</v>
      </c>
      <c r="BZ60" s="763" t="b">
        <f>AD60=дод5.1!D2231</f>
        <v>1</v>
      </c>
      <c r="CA60" s="770" t="e">
        <f>#REF!</f>
        <v>#REF!</v>
      </c>
      <c r="CB60" s="763" t="e">
        <f t="shared" si="7"/>
        <v>#REF!</v>
      </c>
      <c r="CC60" s="765" t="b">
        <f>AX60=дод5.1!E2231</f>
        <v>1</v>
      </c>
      <c r="CD60" s="767"/>
      <c r="CE60" s="767"/>
      <c r="CF60" s="765" t="b">
        <f t="shared" si="8"/>
        <v>1</v>
      </c>
      <c r="CG60" s="767"/>
      <c r="CH60" s="767"/>
      <c r="CI60" s="767"/>
    </row>
    <row r="61" spans="1:87" s="111" customFormat="1" ht="33" hidden="1">
      <c r="A61" s="374">
        <v>1822386600</v>
      </c>
      <c r="B61" s="67" t="s">
        <v>161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157"/>
      <c r="AE61" s="157"/>
      <c r="AF61" s="157"/>
      <c r="AG61" s="82"/>
      <c r="AH61" s="82"/>
      <c r="AI61" s="82"/>
      <c r="AJ61" s="82"/>
      <c r="AK61" s="82"/>
      <c r="AL61" s="82"/>
      <c r="AM61" s="82"/>
      <c r="AN61" s="137"/>
      <c r="AO61" s="137"/>
      <c r="AP61" s="137"/>
      <c r="AQ61" s="137"/>
      <c r="AR61" s="137"/>
      <c r="AS61" s="137"/>
      <c r="AT61" s="82"/>
      <c r="AU61" s="137"/>
      <c r="AV61" s="82"/>
      <c r="AW61" s="82"/>
      <c r="AX61" s="157">
        <f t="shared" si="36"/>
        <v>0</v>
      </c>
      <c r="AY61" s="157"/>
      <c r="AZ61" s="157"/>
      <c r="BA61" s="157"/>
      <c r="BB61" s="110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332">
        <f t="shared" si="37"/>
        <v>0</v>
      </c>
      <c r="BP61" s="758">
        <f t="shared" si="38"/>
        <v>0</v>
      </c>
      <c r="BQ61" s="759">
        <f t="shared" si="4"/>
        <v>0</v>
      </c>
      <c r="BR61" s="760"/>
      <c r="BS61" s="761">
        <f t="shared" si="39"/>
        <v>0</v>
      </c>
      <c r="BT61" s="761">
        <f t="shared" si="40"/>
        <v>0</v>
      </c>
      <c r="BU61" s="761">
        <f t="shared" si="5"/>
        <v>0</v>
      </c>
      <c r="BV61" s="761">
        <f t="shared" si="41"/>
        <v>0</v>
      </c>
      <c r="BW61" s="767"/>
      <c r="BX61" s="762" t="e">
        <f>#REF!</f>
        <v>#REF!</v>
      </c>
      <c r="BY61" s="763" t="e">
        <f t="shared" si="6"/>
        <v>#REF!</v>
      </c>
      <c r="BZ61" s="763" t="b">
        <f>AD61=дод5.1!D2232</f>
        <v>1</v>
      </c>
      <c r="CA61" s="770" t="e">
        <f>#REF!</f>
        <v>#REF!</v>
      </c>
      <c r="CB61" s="763" t="e">
        <f t="shared" si="7"/>
        <v>#REF!</v>
      </c>
      <c r="CC61" s="765" t="b">
        <f>AX61=дод5.1!E2232</f>
        <v>1</v>
      </c>
      <c r="CD61" s="767"/>
      <c r="CE61" s="767"/>
      <c r="CF61" s="765" t="b">
        <f t="shared" si="8"/>
        <v>1</v>
      </c>
      <c r="CG61" s="767"/>
      <c r="CH61" s="767"/>
      <c r="CI61" s="767"/>
    </row>
    <row r="62" spans="1:87" s="111" customFormat="1" ht="33" hidden="1">
      <c r="A62" s="374">
        <v>1820386200</v>
      </c>
      <c r="B62" s="67" t="s">
        <v>163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157"/>
      <c r="AE62" s="157"/>
      <c r="AF62" s="157"/>
      <c r="AG62" s="82"/>
      <c r="AH62" s="82"/>
      <c r="AI62" s="82"/>
      <c r="AJ62" s="82"/>
      <c r="AK62" s="82"/>
      <c r="AL62" s="82"/>
      <c r="AM62" s="82"/>
      <c r="AN62" s="137"/>
      <c r="AO62" s="137"/>
      <c r="AP62" s="137"/>
      <c r="AQ62" s="137"/>
      <c r="AR62" s="137"/>
      <c r="AS62" s="137"/>
      <c r="AT62" s="82"/>
      <c r="AU62" s="137"/>
      <c r="AV62" s="82"/>
      <c r="AW62" s="82"/>
      <c r="AX62" s="157">
        <f t="shared" si="36"/>
        <v>0</v>
      </c>
      <c r="AY62" s="157"/>
      <c r="AZ62" s="157"/>
      <c r="BA62" s="157"/>
      <c r="BB62" s="110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332">
        <f t="shared" si="37"/>
        <v>0</v>
      </c>
      <c r="BP62" s="758">
        <f t="shared" si="38"/>
        <v>0</v>
      </c>
      <c r="BQ62" s="759">
        <f t="shared" si="4"/>
        <v>0</v>
      </c>
      <c r="BR62" s="760"/>
      <c r="BS62" s="761">
        <f t="shared" si="39"/>
        <v>0</v>
      </c>
      <c r="BT62" s="761">
        <f t="shared" si="40"/>
        <v>0</v>
      </c>
      <c r="BU62" s="761">
        <f t="shared" si="5"/>
        <v>0</v>
      </c>
      <c r="BV62" s="761">
        <f t="shared" si="41"/>
        <v>0</v>
      </c>
      <c r="BW62" s="767"/>
      <c r="BX62" s="762" t="e">
        <f>#REF!</f>
        <v>#REF!</v>
      </c>
      <c r="BY62" s="763" t="e">
        <f t="shared" si="6"/>
        <v>#REF!</v>
      </c>
      <c r="BZ62" s="763" t="b">
        <f>AD62=дод5.1!D2233</f>
        <v>1</v>
      </c>
      <c r="CA62" s="770" t="e">
        <f>#REF!</f>
        <v>#REF!</v>
      </c>
      <c r="CB62" s="763" t="e">
        <f t="shared" si="7"/>
        <v>#REF!</v>
      </c>
      <c r="CC62" s="765" t="b">
        <f>AX62=дод5.1!E2233</f>
        <v>1</v>
      </c>
      <c r="CD62" s="767"/>
      <c r="CE62" s="767"/>
      <c r="CF62" s="765" t="b">
        <f t="shared" si="8"/>
        <v>1</v>
      </c>
      <c r="CG62" s="767"/>
      <c r="CH62" s="767"/>
      <c r="CI62" s="767"/>
    </row>
    <row r="63" spans="1:87" s="111" customFormat="1" ht="39" hidden="1" customHeight="1">
      <c r="A63" s="374">
        <v>1825855600</v>
      </c>
      <c r="B63" s="67" t="s">
        <v>164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157"/>
      <c r="AE63" s="157"/>
      <c r="AF63" s="157"/>
      <c r="AG63" s="82"/>
      <c r="AH63" s="82"/>
      <c r="AI63" s="82"/>
      <c r="AJ63" s="82"/>
      <c r="AK63" s="82"/>
      <c r="AL63" s="82"/>
      <c r="AM63" s="82"/>
      <c r="AN63" s="137"/>
      <c r="AO63" s="137"/>
      <c r="AP63" s="137"/>
      <c r="AQ63" s="137"/>
      <c r="AR63" s="137"/>
      <c r="AS63" s="137"/>
      <c r="AT63" s="82"/>
      <c r="AU63" s="137"/>
      <c r="AV63" s="82"/>
      <c r="AW63" s="82"/>
      <c r="AX63" s="157">
        <f t="shared" si="36"/>
        <v>0</v>
      </c>
      <c r="AY63" s="157"/>
      <c r="AZ63" s="157"/>
      <c r="BA63" s="157"/>
      <c r="BB63" s="110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332">
        <f t="shared" si="37"/>
        <v>0</v>
      </c>
      <c r="BP63" s="758">
        <f t="shared" si="38"/>
        <v>0</v>
      </c>
      <c r="BQ63" s="759">
        <f t="shared" si="4"/>
        <v>0</v>
      </c>
      <c r="BR63" s="760"/>
      <c r="BS63" s="761">
        <f t="shared" si="39"/>
        <v>0</v>
      </c>
      <c r="BT63" s="761">
        <f t="shared" si="40"/>
        <v>0</v>
      </c>
      <c r="BU63" s="761">
        <f t="shared" si="5"/>
        <v>0</v>
      </c>
      <c r="BV63" s="761">
        <f t="shared" si="41"/>
        <v>0</v>
      </c>
      <c r="BW63" s="767"/>
      <c r="BX63" s="762" t="e">
        <f>#REF!</f>
        <v>#REF!</v>
      </c>
      <c r="BY63" s="763" t="e">
        <f t="shared" si="6"/>
        <v>#REF!</v>
      </c>
      <c r="BZ63" s="763" t="b">
        <f>AD63=дод5.1!D2234</f>
        <v>1</v>
      </c>
      <c r="CA63" s="770" t="e">
        <f>#REF!</f>
        <v>#REF!</v>
      </c>
      <c r="CB63" s="763" t="e">
        <f t="shared" si="7"/>
        <v>#REF!</v>
      </c>
      <c r="CC63" s="765" t="b">
        <f>AX63=дод5.1!E2234</f>
        <v>1</v>
      </c>
      <c r="CD63" s="767"/>
      <c r="CE63" s="767"/>
      <c r="CF63" s="765" t="b">
        <f t="shared" si="8"/>
        <v>1</v>
      </c>
      <c r="CG63" s="767"/>
      <c r="CH63" s="767"/>
      <c r="CI63" s="767"/>
    </row>
    <row r="64" spans="1:87" s="111" customFormat="1" ht="42.6" hidden="1" customHeight="1">
      <c r="A64" s="374">
        <v>1822881300</v>
      </c>
      <c r="B64" s="67" t="s">
        <v>459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157"/>
      <c r="AE64" s="157"/>
      <c r="AF64" s="157"/>
      <c r="AG64" s="82"/>
      <c r="AH64" s="82"/>
      <c r="AI64" s="82"/>
      <c r="AJ64" s="82"/>
      <c r="AK64" s="82"/>
      <c r="AL64" s="82"/>
      <c r="AM64" s="82"/>
      <c r="AN64" s="137"/>
      <c r="AO64" s="137"/>
      <c r="AP64" s="137"/>
      <c r="AQ64" s="137"/>
      <c r="AR64" s="137"/>
      <c r="AS64" s="137"/>
      <c r="AT64" s="82"/>
      <c r="AU64" s="137"/>
      <c r="AV64" s="82"/>
      <c r="AW64" s="82"/>
      <c r="AX64" s="157">
        <f t="shared" si="36"/>
        <v>0</v>
      </c>
      <c r="AY64" s="157"/>
      <c r="AZ64" s="157"/>
      <c r="BA64" s="157"/>
      <c r="BB64" s="110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332">
        <f t="shared" si="37"/>
        <v>0</v>
      </c>
      <c r="BP64" s="758">
        <f t="shared" si="38"/>
        <v>0</v>
      </c>
      <c r="BQ64" s="759">
        <f t="shared" si="4"/>
        <v>0</v>
      </c>
      <c r="BR64" s="760"/>
      <c r="BS64" s="761">
        <f t="shared" si="39"/>
        <v>0</v>
      </c>
      <c r="BT64" s="761">
        <f t="shared" si="40"/>
        <v>0</v>
      </c>
      <c r="BU64" s="761">
        <f t="shared" si="5"/>
        <v>0</v>
      </c>
      <c r="BV64" s="761">
        <f t="shared" si="41"/>
        <v>0</v>
      </c>
      <c r="BW64" s="767"/>
      <c r="BX64" s="762" t="e">
        <f>#REF!</f>
        <v>#REF!</v>
      </c>
      <c r="BY64" s="763" t="e">
        <f t="shared" si="6"/>
        <v>#REF!</v>
      </c>
      <c r="BZ64" s="763" t="b">
        <f>AD64=дод5.1!D2235</f>
        <v>1</v>
      </c>
      <c r="CA64" s="770" t="e">
        <f>#REF!</f>
        <v>#REF!</v>
      </c>
      <c r="CB64" s="763" t="e">
        <f t="shared" si="7"/>
        <v>#REF!</v>
      </c>
      <c r="CC64" s="765" t="b">
        <f>AX64=дод5.1!E2235</f>
        <v>1</v>
      </c>
      <c r="CD64" s="767"/>
      <c r="CE64" s="767"/>
      <c r="CF64" s="765" t="b">
        <f t="shared" si="8"/>
        <v>1</v>
      </c>
      <c r="CG64" s="767"/>
      <c r="CH64" s="767"/>
      <c r="CI64" s="767"/>
    </row>
    <row r="65" spans="1:87" s="111" customFormat="1" ht="33" hidden="1">
      <c r="A65" s="374">
        <v>1822881600</v>
      </c>
      <c r="B65" s="67" t="s">
        <v>857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157"/>
      <c r="AE65" s="157"/>
      <c r="AF65" s="157"/>
      <c r="AG65" s="82"/>
      <c r="AH65" s="82"/>
      <c r="AI65" s="82"/>
      <c r="AJ65" s="82"/>
      <c r="AK65" s="82"/>
      <c r="AL65" s="82"/>
      <c r="AM65" s="82"/>
      <c r="AN65" s="137"/>
      <c r="AO65" s="137"/>
      <c r="AP65" s="137"/>
      <c r="AQ65" s="137"/>
      <c r="AR65" s="137"/>
      <c r="AS65" s="137"/>
      <c r="AT65" s="82"/>
      <c r="AU65" s="137"/>
      <c r="AV65" s="82"/>
      <c r="AW65" s="82"/>
      <c r="AX65" s="157">
        <f t="shared" si="36"/>
        <v>0</v>
      </c>
      <c r="AY65" s="157"/>
      <c r="AZ65" s="157"/>
      <c r="BA65" s="157"/>
      <c r="BB65" s="110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332">
        <f t="shared" si="37"/>
        <v>0</v>
      </c>
      <c r="BP65" s="758">
        <f t="shared" si="38"/>
        <v>0</v>
      </c>
      <c r="BQ65" s="759">
        <f t="shared" si="4"/>
        <v>0</v>
      </c>
      <c r="BR65" s="760"/>
      <c r="BS65" s="761">
        <f t="shared" si="39"/>
        <v>0</v>
      </c>
      <c r="BT65" s="761">
        <f t="shared" si="40"/>
        <v>0</v>
      </c>
      <c r="BU65" s="761">
        <f t="shared" si="5"/>
        <v>0</v>
      </c>
      <c r="BV65" s="761">
        <f t="shared" si="41"/>
        <v>0</v>
      </c>
      <c r="BW65" s="767"/>
      <c r="BX65" s="762" t="e">
        <f>#REF!</f>
        <v>#REF!</v>
      </c>
      <c r="BY65" s="763" t="e">
        <f t="shared" si="6"/>
        <v>#REF!</v>
      </c>
      <c r="BZ65" s="763" t="b">
        <f>AD65=дод5.1!D2236</f>
        <v>1</v>
      </c>
      <c r="CA65" s="770" t="e">
        <f>#REF!</f>
        <v>#REF!</v>
      </c>
      <c r="CB65" s="763" t="e">
        <f t="shared" si="7"/>
        <v>#REF!</v>
      </c>
      <c r="CC65" s="765" t="b">
        <f>AX65=дод5.1!E2236</f>
        <v>1</v>
      </c>
      <c r="CD65" s="767"/>
      <c r="CE65" s="767"/>
      <c r="CF65" s="765" t="b">
        <f t="shared" si="8"/>
        <v>1</v>
      </c>
      <c r="CG65" s="767"/>
      <c r="CH65" s="767"/>
      <c r="CI65" s="767"/>
    </row>
    <row r="66" spans="1:87" s="111" customFormat="1" ht="48.75" hidden="1">
      <c r="A66" s="374">
        <v>1821485000</v>
      </c>
      <c r="B66" s="67" t="s">
        <v>461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157"/>
      <c r="AE66" s="157"/>
      <c r="AF66" s="157"/>
      <c r="AG66" s="82"/>
      <c r="AH66" s="82"/>
      <c r="AI66" s="82"/>
      <c r="AJ66" s="82"/>
      <c r="AK66" s="82"/>
      <c r="AL66" s="82"/>
      <c r="AM66" s="82"/>
      <c r="AN66" s="137"/>
      <c r="AO66" s="137"/>
      <c r="AP66" s="137"/>
      <c r="AQ66" s="137"/>
      <c r="AR66" s="137"/>
      <c r="AS66" s="137"/>
      <c r="AT66" s="82"/>
      <c r="AU66" s="137"/>
      <c r="AV66" s="82"/>
      <c r="AW66" s="82"/>
      <c r="AX66" s="157">
        <f t="shared" si="36"/>
        <v>0</v>
      </c>
      <c r="AY66" s="157"/>
      <c r="AZ66" s="157"/>
      <c r="BA66" s="157"/>
      <c r="BB66" s="110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332">
        <f t="shared" si="37"/>
        <v>0</v>
      </c>
      <c r="BP66" s="758">
        <f t="shared" si="38"/>
        <v>0</v>
      </c>
      <c r="BQ66" s="759">
        <f t="shared" si="4"/>
        <v>0</v>
      </c>
      <c r="BR66" s="760"/>
      <c r="BS66" s="761">
        <f t="shared" si="39"/>
        <v>0</v>
      </c>
      <c r="BT66" s="761">
        <f t="shared" si="40"/>
        <v>0</v>
      </c>
      <c r="BU66" s="761">
        <f t="shared" si="5"/>
        <v>0</v>
      </c>
      <c r="BV66" s="761">
        <f t="shared" si="41"/>
        <v>0</v>
      </c>
      <c r="BW66" s="767"/>
      <c r="BX66" s="762" t="e">
        <f>#REF!</f>
        <v>#REF!</v>
      </c>
      <c r="BY66" s="763" t="e">
        <f t="shared" si="6"/>
        <v>#REF!</v>
      </c>
      <c r="BZ66" s="763" t="b">
        <f>AD66=дод5.1!D2237</f>
        <v>1</v>
      </c>
      <c r="CA66" s="770" t="e">
        <f>#REF!</f>
        <v>#REF!</v>
      </c>
      <c r="CB66" s="763" t="e">
        <f t="shared" si="7"/>
        <v>#REF!</v>
      </c>
      <c r="CC66" s="765" t="b">
        <f>AX66=дод5.1!E2237</f>
        <v>1</v>
      </c>
      <c r="CD66" s="767"/>
      <c r="CE66" s="767"/>
      <c r="CF66" s="765" t="b">
        <f t="shared" si="8"/>
        <v>1</v>
      </c>
      <c r="CG66" s="767"/>
      <c r="CH66" s="767"/>
      <c r="CI66" s="767"/>
    </row>
    <row r="67" spans="1:87" s="111" customFormat="1" ht="39.950000000000003" hidden="1" customHeight="1">
      <c r="A67" s="374">
        <v>1821482800</v>
      </c>
      <c r="B67" s="67" t="s">
        <v>462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157">
        <f>SUM(AE67:AM67)</f>
        <v>0</v>
      </c>
      <c r="AE67" s="157"/>
      <c r="AF67" s="157"/>
      <c r="AG67" s="82"/>
      <c r="AH67" s="82"/>
      <c r="AI67" s="82"/>
      <c r="AJ67" s="82"/>
      <c r="AK67" s="82"/>
      <c r="AL67" s="82"/>
      <c r="AM67" s="82"/>
      <c r="AN67" s="137"/>
      <c r="AO67" s="137"/>
      <c r="AP67" s="137"/>
      <c r="AQ67" s="137"/>
      <c r="AR67" s="137"/>
      <c r="AS67" s="137"/>
      <c r="AT67" s="82"/>
      <c r="AU67" s="137"/>
      <c r="AV67" s="82"/>
      <c r="AW67" s="82"/>
      <c r="AX67" s="157">
        <f t="shared" si="36"/>
        <v>0</v>
      </c>
      <c r="AY67" s="158"/>
      <c r="AZ67" s="158"/>
      <c r="BA67" s="158"/>
      <c r="BB67" s="110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332">
        <f t="shared" si="37"/>
        <v>0</v>
      </c>
      <c r="BP67" s="758">
        <f t="shared" si="38"/>
        <v>0</v>
      </c>
      <c r="BQ67" s="759">
        <f t="shared" si="4"/>
        <v>0</v>
      </c>
      <c r="BR67" s="760"/>
      <c r="BS67" s="761">
        <f t="shared" si="39"/>
        <v>0</v>
      </c>
      <c r="BT67" s="761">
        <f t="shared" si="40"/>
        <v>0</v>
      </c>
      <c r="BU67" s="761">
        <f t="shared" si="5"/>
        <v>0</v>
      </c>
      <c r="BV67" s="761">
        <f t="shared" si="41"/>
        <v>0</v>
      </c>
      <c r="BW67" s="767"/>
      <c r="BX67" s="762" t="e">
        <f>#REF!</f>
        <v>#REF!</v>
      </c>
      <c r="BY67" s="763" t="e">
        <f t="shared" si="6"/>
        <v>#REF!</v>
      </c>
      <c r="BZ67" s="763" t="b">
        <f>AD67=дод5.1!D2238</f>
        <v>1</v>
      </c>
      <c r="CA67" s="770" t="e">
        <f>#REF!</f>
        <v>#REF!</v>
      </c>
      <c r="CB67" s="763" t="e">
        <f t="shared" si="7"/>
        <v>#REF!</v>
      </c>
      <c r="CC67" s="765" t="b">
        <f>AX67=дод5.1!E2238</f>
        <v>1</v>
      </c>
      <c r="CD67" s="767"/>
      <c r="CE67" s="767"/>
      <c r="CF67" s="765" t="b">
        <f t="shared" si="8"/>
        <v>1</v>
      </c>
      <c r="CG67" s="767"/>
      <c r="CH67" s="767"/>
      <c r="CI67" s="767"/>
    </row>
    <row r="68" spans="1:87" s="111" customFormat="1" ht="33" hidden="1">
      <c r="A68" s="374">
        <v>1820885400</v>
      </c>
      <c r="B68" s="67" t="s">
        <v>463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157"/>
      <c r="AE68" s="157"/>
      <c r="AF68" s="157"/>
      <c r="AG68" s="82"/>
      <c r="AH68" s="82"/>
      <c r="AI68" s="82"/>
      <c r="AJ68" s="82"/>
      <c r="AK68" s="82"/>
      <c r="AL68" s="82"/>
      <c r="AM68" s="82"/>
      <c r="AN68" s="137"/>
      <c r="AO68" s="137"/>
      <c r="AP68" s="137"/>
      <c r="AQ68" s="137"/>
      <c r="AR68" s="137"/>
      <c r="AS68" s="137"/>
      <c r="AT68" s="82"/>
      <c r="AU68" s="137"/>
      <c r="AV68" s="82"/>
      <c r="AW68" s="82"/>
      <c r="AX68" s="157">
        <f>SUM(AY68:BH68)+BK68</f>
        <v>0</v>
      </c>
      <c r="AY68" s="158"/>
      <c r="AZ68" s="158"/>
      <c r="BA68" s="158"/>
      <c r="BB68" s="110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332">
        <f t="shared" si="37"/>
        <v>0</v>
      </c>
      <c r="BP68" s="758">
        <f t="shared" si="38"/>
        <v>0</v>
      </c>
      <c r="BQ68" s="759">
        <f t="shared" si="4"/>
        <v>0</v>
      </c>
      <c r="BR68" s="760"/>
      <c r="BS68" s="761">
        <f t="shared" si="39"/>
        <v>0</v>
      </c>
      <c r="BT68" s="761">
        <f t="shared" si="40"/>
        <v>0</v>
      </c>
      <c r="BU68" s="761">
        <f t="shared" si="5"/>
        <v>0</v>
      </c>
      <c r="BV68" s="761">
        <f t="shared" si="41"/>
        <v>0</v>
      </c>
      <c r="BW68" s="767"/>
      <c r="BX68" s="762" t="e">
        <f>#REF!</f>
        <v>#REF!</v>
      </c>
      <c r="BY68" s="763" t="e">
        <f t="shared" si="6"/>
        <v>#REF!</v>
      </c>
      <c r="BZ68" s="763" t="b">
        <f>AD68=дод5.1!D2239</f>
        <v>1</v>
      </c>
      <c r="CA68" s="770" t="e">
        <f>#REF!</f>
        <v>#REF!</v>
      </c>
      <c r="CB68" s="763" t="e">
        <f t="shared" si="7"/>
        <v>#REF!</v>
      </c>
      <c r="CC68" s="765" t="b">
        <f>AX68=дод5.1!E2239</f>
        <v>1</v>
      </c>
      <c r="CD68" s="767"/>
      <c r="CE68" s="767"/>
      <c r="CF68" s="765" t="b">
        <f t="shared" si="8"/>
        <v>1</v>
      </c>
      <c r="CG68" s="767"/>
      <c r="CH68" s="767"/>
      <c r="CI68" s="767"/>
    </row>
    <row r="69" spans="1:87" s="111" customFormat="1" ht="41.45" hidden="1" customHeight="1">
      <c r="A69" s="374">
        <v>1824280900</v>
      </c>
      <c r="B69" s="67" t="s">
        <v>876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157"/>
      <c r="AE69" s="157"/>
      <c r="AF69" s="157"/>
      <c r="AG69" s="82"/>
      <c r="AH69" s="82"/>
      <c r="AI69" s="82"/>
      <c r="AJ69" s="82"/>
      <c r="AK69" s="82"/>
      <c r="AL69" s="82"/>
      <c r="AM69" s="82"/>
      <c r="AN69" s="137"/>
      <c r="AO69" s="137"/>
      <c r="AP69" s="137"/>
      <c r="AQ69" s="137"/>
      <c r="AR69" s="137"/>
      <c r="AS69" s="137"/>
      <c r="AT69" s="82"/>
      <c r="AU69" s="137"/>
      <c r="AV69" s="82"/>
      <c r="AW69" s="82"/>
      <c r="AX69" s="157">
        <f t="shared" ref="AX69:AX76" si="42">SUM(AY69:BH69)+BK69</f>
        <v>0</v>
      </c>
      <c r="AY69" s="158"/>
      <c r="AZ69" s="158"/>
      <c r="BA69" s="158"/>
      <c r="BB69" s="110"/>
      <c r="BC69" s="110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332">
        <f t="shared" si="37"/>
        <v>0</v>
      </c>
      <c r="BP69" s="758">
        <f t="shared" ref="BP69:BP76" si="43">+L69+M69+N69+O69+R69+T69+V69+Z69+AO69+U69+AB69+AC69+X69+P69+Q69+S69</f>
        <v>0</v>
      </c>
      <c r="BQ69" s="759">
        <f t="shared" ref="BQ69:BQ76" si="44">+AT69+AU69+AV69+AW69</f>
        <v>0</v>
      </c>
      <c r="BR69" s="760"/>
      <c r="BS69" s="761">
        <f t="shared" ref="BS69:BS76" si="45">K69+AD69+D69</f>
        <v>0</v>
      </c>
      <c r="BT69" s="761">
        <f t="shared" ref="BT69:BT76" si="46">AX69</f>
        <v>0</v>
      </c>
      <c r="BU69" s="761">
        <f t="shared" ref="BU69:BU76" si="47">+F69+G69+H69+I69+J69+C69</f>
        <v>0</v>
      </c>
      <c r="BV69" s="761">
        <f t="shared" ref="BV69:BV76" si="48">BU69+BS69+BQ69+BP69-BO69+BT69</f>
        <v>0</v>
      </c>
      <c r="BW69" s="767"/>
      <c r="BX69" s="762" t="e">
        <f>#REF!</f>
        <v>#REF!</v>
      </c>
      <c r="BY69" s="763" t="e">
        <f t="shared" si="6"/>
        <v>#REF!</v>
      </c>
      <c r="BZ69" s="763" t="b">
        <f>AD69=дод5.1!D2240</f>
        <v>1</v>
      </c>
      <c r="CA69" s="770" t="e">
        <f>#REF!</f>
        <v>#REF!</v>
      </c>
      <c r="CB69" s="763" t="e">
        <f t="shared" si="7"/>
        <v>#REF!</v>
      </c>
      <c r="CC69" s="765">
        <f>AX69-дод5.1!E2240</f>
        <v>0</v>
      </c>
      <c r="CD69" s="767"/>
      <c r="CE69" s="767"/>
      <c r="CF69" s="765" t="b">
        <f t="shared" si="8"/>
        <v>1</v>
      </c>
      <c r="CG69" s="767"/>
      <c r="CH69" s="767"/>
      <c r="CI69" s="767"/>
    </row>
    <row r="70" spans="1:87" s="111" customFormat="1" ht="33" hidden="1">
      <c r="A70" s="374">
        <v>1824283000</v>
      </c>
      <c r="B70" s="67" t="s">
        <v>370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157"/>
      <c r="AE70" s="157"/>
      <c r="AF70" s="157"/>
      <c r="AG70" s="82"/>
      <c r="AH70" s="82"/>
      <c r="AI70" s="82"/>
      <c r="AJ70" s="82"/>
      <c r="AK70" s="82"/>
      <c r="AL70" s="82"/>
      <c r="AM70" s="82"/>
      <c r="AN70" s="137"/>
      <c r="AO70" s="137"/>
      <c r="AP70" s="137"/>
      <c r="AQ70" s="137"/>
      <c r="AR70" s="137"/>
      <c r="AS70" s="137"/>
      <c r="AT70" s="82"/>
      <c r="AU70" s="137"/>
      <c r="AV70" s="82"/>
      <c r="AW70" s="82"/>
      <c r="AX70" s="157">
        <f t="shared" si="42"/>
        <v>0</v>
      </c>
      <c r="AY70" s="158"/>
      <c r="AZ70" s="158"/>
      <c r="BA70" s="158"/>
      <c r="BB70" s="110"/>
      <c r="BC70" s="110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332">
        <f t="shared" si="37"/>
        <v>0</v>
      </c>
      <c r="BP70" s="758">
        <f t="shared" si="43"/>
        <v>0</v>
      </c>
      <c r="BQ70" s="759">
        <f t="shared" si="44"/>
        <v>0</v>
      </c>
      <c r="BR70" s="760"/>
      <c r="BS70" s="761">
        <f t="shared" si="45"/>
        <v>0</v>
      </c>
      <c r="BT70" s="761">
        <f t="shared" si="46"/>
        <v>0</v>
      </c>
      <c r="BU70" s="761">
        <f t="shared" si="47"/>
        <v>0</v>
      </c>
      <c r="BV70" s="761">
        <f t="shared" si="48"/>
        <v>0</v>
      </c>
      <c r="BW70" s="767"/>
      <c r="BX70" s="762" t="e">
        <f>#REF!</f>
        <v>#REF!</v>
      </c>
      <c r="BY70" s="763" t="e">
        <f t="shared" si="6"/>
        <v>#REF!</v>
      </c>
      <c r="BZ70" s="763" t="b">
        <f>AD70=дод5.1!D2241</f>
        <v>1</v>
      </c>
      <c r="CA70" s="770" t="e">
        <f>#REF!</f>
        <v>#REF!</v>
      </c>
      <c r="CB70" s="763" t="e">
        <f t="shared" si="7"/>
        <v>#REF!</v>
      </c>
      <c r="CC70" s="765" t="b">
        <f>AX70=дод5.1!E2241</f>
        <v>1</v>
      </c>
      <c r="CD70" s="767"/>
      <c r="CE70" s="767"/>
      <c r="CF70" s="765" t="b">
        <f t="shared" si="8"/>
        <v>1</v>
      </c>
      <c r="CG70" s="767"/>
      <c r="CH70" s="767"/>
      <c r="CI70" s="767"/>
    </row>
    <row r="71" spans="1:87" s="111" customFormat="1" ht="33" hidden="1">
      <c r="A71" s="374">
        <v>1824284000</v>
      </c>
      <c r="B71" s="67" t="s">
        <v>371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157"/>
      <c r="AE71" s="157"/>
      <c r="AF71" s="157"/>
      <c r="AG71" s="82"/>
      <c r="AH71" s="82"/>
      <c r="AI71" s="82"/>
      <c r="AJ71" s="82"/>
      <c r="AK71" s="82"/>
      <c r="AL71" s="82"/>
      <c r="AM71" s="82"/>
      <c r="AN71" s="137"/>
      <c r="AO71" s="137"/>
      <c r="AP71" s="137"/>
      <c r="AQ71" s="137"/>
      <c r="AR71" s="137"/>
      <c r="AS71" s="137"/>
      <c r="AT71" s="82"/>
      <c r="AU71" s="137"/>
      <c r="AV71" s="82"/>
      <c r="AW71" s="82"/>
      <c r="AX71" s="157">
        <f t="shared" si="42"/>
        <v>0</v>
      </c>
      <c r="AY71" s="158"/>
      <c r="AZ71" s="158"/>
      <c r="BA71" s="158"/>
      <c r="BB71" s="110"/>
      <c r="BC71" s="110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332">
        <f t="shared" si="37"/>
        <v>0</v>
      </c>
      <c r="BP71" s="758">
        <f t="shared" si="43"/>
        <v>0</v>
      </c>
      <c r="BQ71" s="759">
        <f t="shared" si="44"/>
        <v>0</v>
      </c>
      <c r="BR71" s="760"/>
      <c r="BS71" s="761">
        <f t="shared" si="45"/>
        <v>0</v>
      </c>
      <c r="BT71" s="761">
        <f t="shared" si="46"/>
        <v>0</v>
      </c>
      <c r="BU71" s="761">
        <f t="shared" si="47"/>
        <v>0</v>
      </c>
      <c r="BV71" s="761">
        <f t="shared" si="48"/>
        <v>0</v>
      </c>
      <c r="BW71" s="767"/>
      <c r="BX71" s="762" t="e">
        <f>#REF!</f>
        <v>#REF!</v>
      </c>
      <c r="BY71" s="763" t="e">
        <f t="shared" si="6"/>
        <v>#REF!</v>
      </c>
      <c r="BZ71" s="763" t="b">
        <f>AD71=дод5.1!D2242</f>
        <v>1</v>
      </c>
      <c r="CA71" s="770" t="e">
        <f>#REF!</f>
        <v>#REF!</v>
      </c>
      <c r="CB71" s="763" t="e">
        <f t="shared" si="7"/>
        <v>#REF!</v>
      </c>
      <c r="CC71" s="765" t="b">
        <f>AX71=дод5.1!E2242</f>
        <v>1</v>
      </c>
      <c r="CD71" s="767"/>
      <c r="CE71" s="767"/>
      <c r="CF71" s="765" t="b">
        <f t="shared" si="8"/>
        <v>1</v>
      </c>
      <c r="CG71" s="767"/>
      <c r="CH71" s="767"/>
      <c r="CI71" s="767"/>
    </row>
    <row r="72" spans="1:87" s="111" customFormat="1" ht="33" hidden="1">
      <c r="A72" s="374">
        <v>1824286500</v>
      </c>
      <c r="B72" s="67" t="s">
        <v>372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157"/>
      <c r="AE72" s="157"/>
      <c r="AF72" s="157"/>
      <c r="AG72" s="82"/>
      <c r="AH72" s="82"/>
      <c r="AI72" s="82"/>
      <c r="AJ72" s="82"/>
      <c r="AK72" s="82"/>
      <c r="AL72" s="82"/>
      <c r="AM72" s="82"/>
      <c r="AN72" s="137"/>
      <c r="AO72" s="137"/>
      <c r="AP72" s="137"/>
      <c r="AQ72" s="137"/>
      <c r="AR72" s="137"/>
      <c r="AS72" s="137"/>
      <c r="AT72" s="82"/>
      <c r="AU72" s="137"/>
      <c r="AV72" s="82"/>
      <c r="AW72" s="82"/>
      <c r="AX72" s="157">
        <f t="shared" si="42"/>
        <v>0</v>
      </c>
      <c r="AY72" s="158"/>
      <c r="AZ72" s="158"/>
      <c r="BA72" s="158"/>
      <c r="BB72" s="110"/>
      <c r="BC72" s="110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332">
        <f t="shared" si="37"/>
        <v>0</v>
      </c>
      <c r="BP72" s="758">
        <f t="shared" si="43"/>
        <v>0</v>
      </c>
      <c r="BQ72" s="759">
        <f t="shared" si="44"/>
        <v>0</v>
      </c>
      <c r="BR72" s="760"/>
      <c r="BS72" s="761">
        <f t="shared" si="45"/>
        <v>0</v>
      </c>
      <c r="BT72" s="761">
        <f t="shared" si="46"/>
        <v>0</v>
      </c>
      <c r="BU72" s="761">
        <f t="shared" si="47"/>
        <v>0</v>
      </c>
      <c r="BV72" s="761">
        <f t="shared" si="48"/>
        <v>0</v>
      </c>
      <c r="BW72" s="767"/>
      <c r="BX72" s="762" t="e">
        <f>#REF!</f>
        <v>#REF!</v>
      </c>
      <c r="BY72" s="763" t="e">
        <f t="shared" si="6"/>
        <v>#REF!</v>
      </c>
      <c r="BZ72" s="763" t="b">
        <f>AD72=дод5.1!D2243</f>
        <v>1</v>
      </c>
      <c r="CA72" s="770" t="e">
        <f>#REF!</f>
        <v>#REF!</v>
      </c>
      <c r="CB72" s="763" t="e">
        <f t="shared" si="7"/>
        <v>#REF!</v>
      </c>
      <c r="CC72" s="765" t="b">
        <f>AX72=дод5.1!E2243</f>
        <v>1</v>
      </c>
      <c r="CD72" s="767"/>
      <c r="CE72" s="767"/>
      <c r="CF72" s="765" t="b">
        <f t="shared" si="8"/>
        <v>1</v>
      </c>
      <c r="CG72" s="767"/>
      <c r="CH72" s="767"/>
      <c r="CI72" s="767"/>
    </row>
    <row r="73" spans="1:87" s="111" customFormat="1" ht="33" hidden="1">
      <c r="A73" s="374">
        <v>1824287900</v>
      </c>
      <c r="B73" s="67" t="s">
        <v>495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157"/>
      <c r="AE73" s="157"/>
      <c r="AF73" s="157"/>
      <c r="AG73" s="82"/>
      <c r="AH73" s="82"/>
      <c r="AI73" s="82"/>
      <c r="AJ73" s="82"/>
      <c r="AK73" s="82"/>
      <c r="AL73" s="82"/>
      <c r="AM73" s="82"/>
      <c r="AN73" s="137"/>
      <c r="AO73" s="137"/>
      <c r="AP73" s="137"/>
      <c r="AQ73" s="137"/>
      <c r="AR73" s="137"/>
      <c r="AS73" s="137"/>
      <c r="AT73" s="82"/>
      <c r="AU73" s="137"/>
      <c r="AV73" s="82"/>
      <c r="AW73" s="82"/>
      <c r="AX73" s="157">
        <f t="shared" si="42"/>
        <v>0</v>
      </c>
      <c r="AY73" s="158"/>
      <c r="AZ73" s="158"/>
      <c r="BA73" s="158"/>
      <c r="BB73" s="110"/>
      <c r="BC73" s="110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332">
        <f t="shared" si="37"/>
        <v>0</v>
      </c>
      <c r="BP73" s="758">
        <f t="shared" si="43"/>
        <v>0</v>
      </c>
      <c r="BQ73" s="759">
        <f t="shared" si="44"/>
        <v>0</v>
      </c>
      <c r="BR73" s="760"/>
      <c r="BS73" s="761">
        <f t="shared" si="45"/>
        <v>0</v>
      </c>
      <c r="BT73" s="761">
        <f t="shared" si="46"/>
        <v>0</v>
      </c>
      <c r="BU73" s="761">
        <f t="shared" si="47"/>
        <v>0</v>
      </c>
      <c r="BV73" s="761">
        <f t="shared" si="48"/>
        <v>0</v>
      </c>
      <c r="BW73" s="767"/>
      <c r="BX73" s="762" t="e">
        <f>#REF!</f>
        <v>#REF!</v>
      </c>
      <c r="BY73" s="763" t="e">
        <f t="shared" si="6"/>
        <v>#REF!</v>
      </c>
      <c r="BZ73" s="763" t="b">
        <f>AD73=дод5.1!D2244</f>
        <v>1</v>
      </c>
      <c r="CA73" s="770" t="e">
        <f>#REF!</f>
        <v>#REF!</v>
      </c>
      <c r="CB73" s="763" t="e">
        <f t="shared" si="7"/>
        <v>#REF!</v>
      </c>
      <c r="CC73" s="765" t="b">
        <f>AX73=дод5.1!E2244</f>
        <v>1</v>
      </c>
      <c r="CD73" s="767"/>
      <c r="CE73" s="767"/>
      <c r="CF73" s="765" t="b">
        <f t="shared" si="8"/>
        <v>1</v>
      </c>
      <c r="CG73" s="767"/>
      <c r="CH73" s="767"/>
      <c r="CI73" s="767"/>
    </row>
    <row r="74" spans="1:87" s="111" customFormat="1" ht="33" hidden="1">
      <c r="A74" s="374">
        <v>1824288400</v>
      </c>
      <c r="B74" s="67" t="s">
        <v>373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157"/>
      <c r="AE74" s="157"/>
      <c r="AF74" s="157"/>
      <c r="AG74" s="82"/>
      <c r="AH74" s="82"/>
      <c r="AI74" s="82"/>
      <c r="AJ74" s="82"/>
      <c r="AK74" s="82"/>
      <c r="AL74" s="82"/>
      <c r="AM74" s="82"/>
      <c r="AN74" s="137"/>
      <c r="AO74" s="137"/>
      <c r="AP74" s="137"/>
      <c r="AQ74" s="137"/>
      <c r="AR74" s="137"/>
      <c r="AS74" s="137"/>
      <c r="AT74" s="82"/>
      <c r="AU74" s="137"/>
      <c r="AV74" s="82"/>
      <c r="AW74" s="82"/>
      <c r="AX74" s="157">
        <f t="shared" si="42"/>
        <v>0</v>
      </c>
      <c r="AY74" s="158"/>
      <c r="AZ74" s="158"/>
      <c r="BA74" s="158"/>
      <c r="BB74" s="110"/>
      <c r="BC74" s="110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332">
        <f t="shared" si="37"/>
        <v>0</v>
      </c>
      <c r="BP74" s="758">
        <f t="shared" si="43"/>
        <v>0</v>
      </c>
      <c r="BQ74" s="759">
        <f t="shared" si="44"/>
        <v>0</v>
      </c>
      <c r="BR74" s="760"/>
      <c r="BS74" s="761">
        <f t="shared" si="45"/>
        <v>0</v>
      </c>
      <c r="BT74" s="761">
        <f t="shared" si="46"/>
        <v>0</v>
      </c>
      <c r="BU74" s="761">
        <f t="shared" si="47"/>
        <v>0</v>
      </c>
      <c r="BV74" s="761">
        <f t="shared" si="48"/>
        <v>0</v>
      </c>
      <c r="BW74" s="767"/>
      <c r="BX74" s="762" t="e">
        <f>#REF!</f>
        <v>#REF!</v>
      </c>
      <c r="BY74" s="763" t="e">
        <f t="shared" si="6"/>
        <v>#REF!</v>
      </c>
      <c r="BZ74" s="763" t="b">
        <f>AD74=дод5.1!D2245</f>
        <v>1</v>
      </c>
      <c r="CA74" s="770" t="e">
        <f>#REF!</f>
        <v>#REF!</v>
      </c>
      <c r="CB74" s="763" t="e">
        <f t="shared" si="7"/>
        <v>#REF!</v>
      </c>
      <c r="CC74" s="765" t="b">
        <f>AX74=дод5.1!E2245</f>
        <v>1</v>
      </c>
      <c r="CD74" s="767"/>
      <c r="CE74" s="767"/>
      <c r="CF74" s="765" t="b">
        <f t="shared" si="8"/>
        <v>1</v>
      </c>
      <c r="CG74" s="767"/>
      <c r="CH74" s="767"/>
      <c r="CI74" s="767"/>
    </row>
    <row r="75" spans="1:87" s="111" customFormat="1" ht="33" hidden="1">
      <c r="A75" s="374">
        <v>1824287300</v>
      </c>
      <c r="B75" s="67" t="s">
        <v>374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157"/>
      <c r="AE75" s="157"/>
      <c r="AF75" s="157"/>
      <c r="AG75" s="82"/>
      <c r="AH75" s="82"/>
      <c r="AI75" s="82"/>
      <c r="AJ75" s="82"/>
      <c r="AK75" s="82"/>
      <c r="AL75" s="82"/>
      <c r="AM75" s="82"/>
      <c r="AN75" s="137"/>
      <c r="AO75" s="137"/>
      <c r="AP75" s="137"/>
      <c r="AQ75" s="137"/>
      <c r="AR75" s="137"/>
      <c r="AS75" s="137"/>
      <c r="AT75" s="82"/>
      <c r="AU75" s="137"/>
      <c r="AV75" s="82"/>
      <c r="AW75" s="82"/>
      <c r="AX75" s="157">
        <f t="shared" si="42"/>
        <v>0</v>
      </c>
      <c r="AY75" s="158"/>
      <c r="AZ75" s="158"/>
      <c r="BA75" s="158"/>
      <c r="BB75" s="110"/>
      <c r="BC75" s="110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332">
        <f t="shared" si="37"/>
        <v>0</v>
      </c>
      <c r="BP75" s="758">
        <f t="shared" si="43"/>
        <v>0</v>
      </c>
      <c r="BQ75" s="759">
        <f t="shared" si="44"/>
        <v>0</v>
      </c>
      <c r="BR75" s="760"/>
      <c r="BS75" s="761">
        <f t="shared" si="45"/>
        <v>0</v>
      </c>
      <c r="BT75" s="761">
        <f t="shared" si="46"/>
        <v>0</v>
      </c>
      <c r="BU75" s="761">
        <f t="shared" si="47"/>
        <v>0</v>
      </c>
      <c r="BV75" s="761">
        <f t="shared" si="48"/>
        <v>0</v>
      </c>
      <c r="BW75" s="767"/>
      <c r="BX75" s="762" t="e">
        <f>#REF!</f>
        <v>#REF!</v>
      </c>
      <c r="BY75" s="763" t="e">
        <f t="shared" si="6"/>
        <v>#REF!</v>
      </c>
      <c r="BZ75" s="763" t="b">
        <f>AD75=дод5.1!D2246</f>
        <v>1</v>
      </c>
      <c r="CA75" s="770" t="e">
        <f>#REF!</f>
        <v>#REF!</v>
      </c>
      <c r="CB75" s="763" t="e">
        <f t="shared" si="7"/>
        <v>#REF!</v>
      </c>
      <c r="CC75" s="765" t="b">
        <f>AX75=дод5.1!E2246</f>
        <v>1</v>
      </c>
      <c r="CD75" s="767"/>
      <c r="CE75" s="767"/>
      <c r="CF75" s="765" t="b">
        <f t="shared" si="8"/>
        <v>1</v>
      </c>
      <c r="CG75" s="767"/>
      <c r="CH75" s="767"/>
      <c r="CI75" s="767"/>
    </row>
    <row r="76" spans="1:87" s="111" customFormat="1" ht="33" hidden="1">
      <c r="A76" s="374">
        <v>1824280300</v>
      </c>
      <c r="B76" s="67" t="s">
        <v>375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157"/>
      <c r="AE76" s="157"/>
      <c r="AF76" s="157"/>
      <c r="AG76" s="82"/>
      <c r="AH76" s="82"/>
      <c r="AI76" s="82"/>
      <c r="AJ76" s="82"/>
      <c r="AK76" s="82"/>
      <c r="AL76" s="82"/>
      <c r="AM76" s="82"/>
      <c r="AN76" s="137"/>
      <c r="AO76" s="137"/>
      <c r="AP76" s="137"/>
      <c r="AQ76" s="137"/>
      <c r="AR76" s="137"/>
      <c r="AS76" s="137"/>
      <c r="AT76" s="82"/>
      <c r="AU76" s="137"/>
      <c r="AV76" s="82"/>
      <c r="AW76" s="82"/>
      <c r="AX76" s="157">
        <f t="shared" si="42"/>
        <v>0</v>
      </c>
      <c r="AY76" s="158"/>
      <c r="AZ76" s="158"/>
      <c r="BA76" s="158"/>
      <c r="BB76" s="110"/>
      <c r="BC76" s="110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332">
        <f>AW76+L76+M76+N76+O76+R76+AB76+AC76+AD76+AT76+AX76+Z76+AV76+H76+I76+J76+AO76+X76+AU76+P76+E76+Q76+D76+AS76+S76+C76+Y76+W76</f>
        <v>0</v>
      </c>
      <c r="BP76" s="758">
        <f t="shared" si="43"/>
        <v>0</v>
      </c>
      <c r="BQ76" s="759">
        <f t="shared" si="44"/>
        <v>0</v>
      </c>
      <c r="BR76" s="760"/>
      <c r="BS76" s="761">
        <f t="shared" si="45"/>
        <v>0</v>
      </c>
      <c r="BT76" s="761">
        <f t="shared" si="46"/>
        <v>0</v>
      </c>
      <c r="BU76" s="761">
        <f t="shared" si="47"/>
        <v>0</v>
      </c>
      <c r="BV76" s="761">
        <f t="shared" si="48"/>
        <v>0</v>
      </c>
      <c r="BW76" s="767"/>
      <c r="BX76" s="762" t="e">
        <f>#REF!</f>
        <v>#REF!</v>
      </c>
      <c r="BY76" s="763" t="e">
        <f t="shared" si="6"/>
        <v>#REF!</v>
      </c>
      <c r="BZ76" s="763" t="b">
        <f>AD76=дод5.1!D2247</f>
        <v>1</v>
      </c>
      <c r="CA76" s="770" t="e">
        <f>#REF!</f>
        <v>#REF!</v>
      </c>
      <c r="CB76" s="763" t="e">
        <f t="shared" si="7"/>
        <v>#REF!</v>
      </c>
      <c r="CC76" s="765" t="b">
        <f>AX76=дод5.1!E2247</f>
        <v>1</v>
      </c>
      <c r="CD76" s="767"/>
      <c r="CE76" s="767"/>
      <c r="CF76" s="765" t="b">
        <f t="shared" si="8"/>
        <v>1</v>
      </c>
      <c r="CG76" s="767"/>
      <c r="CH76" s="767"/>
      <c r="CI76" s="767"/>
    </row>
    <row r="77" spans="1:87" ht="38.25">
      <c r="A77" s="113"/>
      <c r="B77" s="44" t="s">
        <v>117</v>
      </c>
      <c r="C77" s="82">
        <f>SUM(C59:C76)+C58+C44+C20</f>
        <v>0</v>
      </c>
      <c r="D77" s="82">
        <f t="shared" ref="D77:BS77" si="49">SUM(D59:D76)+D58+D44+D20</f>
        <v>0</v>
      </c>
      <c r="E77" s="82">
        <f t="shared" si="49"/>
        <v>0</v>
      </c>
      <c r="F77" s="82">
        <f t="shared" si="49"/>
        <v>0</v>
      </c>
      <c r="G77" s="82">
        <f t="shared" si="49"/>
        <v>0</v>
      </c>
      <c r="H77" s="82">
        <f t="shared" si="49"/>
        <v>0</v>
      </c>
      <c r="I77" s="82">
        <f t="shared" si="49"/>
        <v>0</v>
      </c>
      <c r="J77" s="82">
        <f t="shared" si="49"/>
        <v>0</v>
      </c>
      <c r="K77" s="82">
        <f t="shared" si="49"/>
        <v>0</v>
      </c>
      <c r="L77" s="82">
        <f t="shared" si="49"/>
        <v>2019069200</v>
      </c>
      <c r="M77" s="82">
        <f t="shared" si="49"/>
        <v>1915894200</v>
      </c>
      <c r="N77" s="82">
        <f t="shared" si="49"/>
        <v>0</v>
      </c>
      <c r="O77" s="82">
        <f t="shared" si="49"/>
        <v>211677600</v>
      </c>
      <c r="P77" s="82">
        <f t="shared" si="49"/>
        <v>0</v>
      </c>
      <c r="Q77" s="82">
        <f t="shared" si="49"/>
        <v>0</v>
      </c>
      <c r="R77" s="82">
        <f t="shared" si="49"/>
        <v>35245900</v>
      </c>
      <c r="S77" s="82">
        <f>SUM(S59:S76)+S58+S44+S20</f>
        <v>0</v>
      </c>
      <c r="T77" s="82">
        <f>SUM(T59:T76)+T58+T44+T20</f>
        <v>0</v>
      </c>
      <c r="U77" s="82">
        <f>SUM(U59:U76)+U58+U44+U20</f>
        <v>0</v>
      </c>
      <c r="V77" s="82">
        <f>SUM(V59:V76)+V58+V44+V20</f>
        <v>0</v>
      </c>
      <c r="W77" s="82">
        <f>SUM(W59:W76)+W58+W44+W20</f>
        <v>0</v>
      </c>
      <c r="X77" s="82">
        <f t="shared" si="49"/>
        <v>0</v>
      </c>
      <c r="Y77" s="82">
        <f t="shared" si="49"/>
        <v>0</v>
      </c>
      <c r="Z77" s="82">
        <f t="shared" si="49"/>
        <v>0</v>
      </c>
      <c r="AA77" s="82">
        <f t="shared" si="49"/>
        <v>0</v>
      </c>
      <c r="AB77" s="82">
        <f t="shared" si="49"/>
        <v>0</v>
      </c>
      <c r="AC77" s="82">
        <f t="shared" si="49"/>
        <v>0</v>
      </c>
      <c r="AD77" s="82">
        <f>SUM(AD59:AD76)+AD58+AD44+AD20</f>
        <v>1008262</v>
      </c>
      <c r="AE77" s="158">
        <f>SUM(AE59:AE76)+AE58+AE44+AE20</f>
        <v>0</v>
      </c>
      <c r="AF77" s="158">
        <f t="shared" si="49"/>
        <v>0</v>
      </c>
      <c r="AG77" s="82">
        <f t="shared" si="49"/>
        <v>0</v>
      </c>
      <c r="AH77" s="82">
        <f t="shared" si="49"/>
        <v>0</v>
      </c>
      <c r="AI77" s="82">
        <f t="shared" si="49"/>
        <v>879000</v>
      </c>
      <c r="AJ77" s="82">
        <f t="shared" si="49"/>
        <v>129262</v>
      </c>
      <c r="AK77" s="82">
        <f t="shared" si="49"/>
        <v>0</v>
      </c>
      <c r="AL77" s="82">
        <f t="shared" si="49"/>
        <v>0</v>
      </c>
      <c r="AM77" s="82">
        <f t="shared" si="49"/>
        <v>0</v>
      </c>
      <c r="AN77" s="82">
        <f t="shared" si="49"/>
        <v>0</v>
      </c>
      <c r="AO77" s="82">
        <f t="shared" si="49"/>
        <v>0</v>
      </c>
      <c r="AP77" s="82">
        <f t="shared" si="49"/>
        <v>0</v>
      </c>
      <c r="AQ77" s="82">
        <f t="shared" si="49"/>
        <v>0</v>
      </c>
      <c r="AR77" s="82">
        <f t="shared" si="49"/>
        <v>0</v>
      </c>
      <c r="AS77" s="82">
        <f t="shared" si="49"/>
        <v>0</v>
      </c>
      <c r="AT77" s="82">
        <f t="shared" si="49"/>
        <v>0</v>
      </c>
      <c r="AU77" s="82">
        <f t="shared" si="49"/>
        <v>0</v>
      </c>
      <c r="AV77" s="82">
        <f t="shared" si="49"/>
        <v>0</v>
      </c>
      <c r="AW77" s="82">
        <f t="shared" si="49"/>
        <v>0</v>
      </c>
      <c r="AX77" s="82">
        <f>SUM(AX59:AX76)+AX58+AX44+AX20</f>
        <v>2810000</v>
      </c>
      <c r="AY77" s="158">
        <f t="shared" si="49"/>
        <v>0</v>
      </c>
      <c r="AZ77" s="158">
        <f t="shared" si="49"/>
        <v>0</v>
      </c>
      <c r="BA77" s="158">
        <f>SUM(BA59:BA76)+BA58+BA44+BA20</f>
        <v>0</v>
      </c>
      <c r="BB77" s="158">
        <f>SUM(BB59:BB76)+BB58+BB44+BB20</f>
        <v>0</v>
      </c>
      <c r="BC77" s="82">
        <f t="shared" si="49"/>
        <v>1350000</v>
      </c>
      <c r="BD77" s="82">
        <f t="shared" si="49"/>
        <v>0</v>
      </c>
      <c r="BE77" s="82">
        <f t="shared" si="49"/>
        <v>0</v>
      </c>
      <c r="BF77" s="82">
        <f t="shared" si="49"/>
        <v>0</v>
      </c>
      <c r="BG77" s="82">
        <f t="shared" si="49"/>
        <v>0</v>
      </c>
      <c r="BH77" s="82">
        <f t="shared" si="49"/>
        <v>1460000</v>
      </c>
      <c r="BI77" s="82">
        <f t="shared" si="49"/>
        <v>105000</v>
      </c>
      <c r="BJ77" s="82">
        <f t="shared" si="49"/>
        <v>1355000</v>
      </c>
      <c r="BK77" s="82">
        <f t="shared" si="49"/>
        <v>0</v>
      </c>
      <c r="BL77" s="82">
        <f t="shared" si="49"/>
        <v>0</v>
      </c>
      <c r="BM77" s="82">
        <f t="shared" si="49"/>
        <v>0</v>
      </c>
      <c r="BN77" s="82">
        <f t="shared" si="49"/>
        <v>0</v>
      </c>
      <c r="BO77" s="82">
        <f>SUM(BO59:BO76)+BO58+BO44+BO20</f>
        <v>4185705162</v>
      </c>
      <c r="BP77" s="766">
        <f t="shared" si="49"/>
        <v>4181886900</v>
      </c>
      <c r="BQ77" s="766">
        <f t="shared" si="49"/>
        <v>0</v>
      </c>
      <c r="BR77" s="766">
        <f t="shared" si="49"/>
        <v>0</v>
      </c>
      <c r="BS77" s="766">
        <f t="shared" si="49"/>
        <v>1008262</v>
      </c>
      <c r="BT77" s="766">
        <f>SUM(BT59:BT76)+BT58+BT44+BT20</f>
        <v>2810000</v>
      </c>
      <c r="BU77" s="766">
        <f>SUM(BU59:BU76)+BU58+BU44+BU20</f>
        <v>0</v>
      </c>
      <c r="BV77" s="766">
        <f>SUM(BV59:BV76)+BV58+BV44+BV20</f>
        <v>0</v>
      </c>
      <c r="BW77" s="766">
        <f>SUM(BW59:BW76)+BW58+BW44+BW20</f>
        <v>0</v>
      </c>
      <c r="BX77" s="766" t="e">
        <f>#REF!</f>
        <v>#REF!</v>
      </c>
      <c r="BY77" s="763" t="e">
        <f t="shared" si="6"/>
        <v>#REF!</v>
      </c>
      <c r="BZ77" s="763">
        <f>AD77-дод5.1!D2320</f>
        <v>0</v>
      </c>
      <c r="CA77" s="766" t="e">
        <f>#REF!</f>
        <v>#REF!</v>
      </c>
      <c r="CB77" s="763" t="e">
        <f t="shared" si="7"/>
        <v>#REF!</v>
      </c>
      <c r="CC77" s="766">
        <f>AX77-дод5.1!E2320</f>
        <v>0</v>
      </c>
      <c r="CD77" s="767"/>
      <c r="CE77" s="767">
        <f>SUM(CE59:CE76)+CE58+CE44+CE20</f>
        <v>0</v>
      </c>
      <c r="CF77" s="765" t="b">
        <f t="shared" si="8"/>
        <v>1</v>
      </c>
    </row>
    <row r="78" spans="1:87" ht="17.45" hidden="1" customHeight="1">
      <c r="A78" s="113"/>
      <c r="B78" s="45" t="s">
        <v>866</v>
      </c>
      <c r="C78" s="82"/>
      <c r="D78" s="127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158"/>
      <c r="AE78" s="158"/>
      <c r="AF78" s="158"/>
      <c r="AG78" s="82"/>
      <c r="AH78" s="82"/>
      <c r="AI78" s="158"/>
      <c r="AJ78" s="158"/>
      <c r="AK78" s="158"/>
      <c r="AL78" s="158"/>
      <c r="AM78" s="164"/>
      <c r="AN78" s="137"/>
      <c r="AO78" s="137"/>
      <c r="AP78" s="137"/>
      <c r="AQ78" s="137"/>
      <c r="AR78" s="137"/>
      <c r="AS78" s="110"/>
      <c r="AT78" s="82"/>
      <c r="AU78" s="137"/>
      <c r="AV78" s="82"/>
      <c r="AW78" s="82"/>
      <c r="AX78" s="158"/>
      <c r="AY78" s="158"/>
      <c r="AZ78" s="158"/>
      <c r="BA78" s="158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332">
        <f>AW78+L78+M78+N78+O78+R78+AB78+AC78+AD78+AT78+AX78+Z78+AV78+H78+I78+J78+AO78+X78+AU78+P78+E78+Q78+D78+AS78+S78+C78+Y78+W78</f>
        <v>0</v>
      </c>
      <c r="BP78" s="758"/>
      <c r="BQ78" s="759">
        <f t="shared" si="4"/>
        <v>0</v>
      </c>
      <c r="BR78" s="766"/>
      <c r="BS78" s="761">
        <f>K78+AD78+D78</f>
        <v>0</v>
      </c>
      <c r="BT78" s="761">
        <f>AS78</f>
        <v>0</v>
      </c>
      <c r="BU78" s="761">
        <f t="shared" si="5"/>
        <v>0</v>
      </c>
      <c r="BV78" s="771">
        <f>BU78+BS78+BQ78+BP78-BO78+BT78</f>
        <v>0</v>
      </c>
      <c r="BW78" s="747"/>
      <c r="BX78" s="772">
        <v>0</v>
      </c>
      <c r="BY78" s="763">
        <f t="shared" si="6"/>
        <v>0</v>
      </c>
      <c r="BZ78" s="763">
        <f>AD78</f>
        <v>0</v>
      </c>
      <c r="CA78" s="772"/>
      <c r="CB78" s="763">
        <f t="shared" si="7"/>
        <v>0</v>
      </c>
      <c r="CC78" s="765">
        <f>AX78</f>
        <v>0</v>
      </c>
      <c r="CD78" s="767"/>
      <c r="CE78" s="767"/>
      <c r="CF78" s="765" t="b">
        <f t="shared" si="8"/>
        <v>1</v>
      </c>
    </row>
    <row r="79" spans="1:87" hidden="1">
      <c r="A79" s="113"/>
      <c r="B79" s="45" t="s">
        <v>971</v>
      </c>
      <c r="C79" s="82"/>
      <c r="D79" s="127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158"/>
      <c r="AE79" s="158"/>
      <c r="AF79" s="158"/>
      <c r="AG79" s="82"/>
      <c r="AH79" s="82"/>
      <c r="AI79" s="158"/>
      <c r="AJ79" s="158"/>
      <c r="AK79" s="158"/>
      <c r="AL79" s="158"/>
      <c r="AM79" s="164"/>
      <c r="AN79" s="137"/>
      <c r="AO79" s="137"/>
      <c r="AP79" s="137"/>
      <c r="AQ79" s="137"/>
      <c r="AR79" s="137"/>
      <c r="AS79" s="82"/>
      <c r="AT79" s="82"/>
      <c r="AU79" s="137"/>
      <c r="AV79" s="82"/>
      <c r="AW79" s="82"/>
      <c r="AX79" s="157">
        <f>SUM(AY79:BH79)+BK79+BL79</f>
        <v>0</v>
      </c>
      <c r="AY79" s="158"/>
      <c r="AZ79" s="158"/>
      <c r="BA79" s="158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110"/>
      <c r="BM79" s="82"/>
      <c r="BN79" s="82"/>
      <c r="BO79" s="332">
        <f>AW79+L79+M79+N79+O79+R79+AB79+AC79+AD79+AT79+AX79+Z79+AV79+H79+I79+J79+AO79+X79+AU79+P79+E79+Q79+D79+AS79+S79+C79+Y79+W79</f>
        <v>0</v>
      </c>
      <c r="BP79" s="758"/>
      <c r="BQ79" s="759">
        <f t="shared" si="4"/>
        <v>0</v>
      </c>
      <c r="BR79" s="766"/>
      <c r="BS79" s="761"/>
      <c r="BT79" s="761"/>
      <c r="BU79" s="761">
        <f t="shared" si="5"/>
        <v>0</v>
      </c>
      <c r="BV79" s="773"/>
      <c r="BW79" s="747"/>
      <c r="BX79" s="772" t="e">
        <f>#REF!</f>
        <v>#REF!</v>
      </c>
      <c r="BY79" s="763" t="e">
        <f t="shared" si="6"/>
        <v>#REF!</v>
      </c>
      <c r="BZ79" s="763">
        <f>AD79</f>
        <v>0</v>
      </c>
      <c r="CA79" s="772" t="e">
        <f>#REF!</f>
        <v>#REF!</v>
      </c>
      <c r="CB79" s="763" t="e">
        <f t="shared" si="7"/>
        <v>#REF!</v>
      </c>
      <c r="CC79" s="765">
        <f>AX79</f>
        <v>0</v>
      </c>
      <c r="CD79" s="767"/>
      <c r="CE79" s="767"/>
      <c r="CF79" s="765" t="b">
        <f t="shared" si="8"/>
        <v>1</v>
      </c>
    </row>
    <row r="80" spans="1:87" ht="18.600000000000001" customHeight="1">
      <c r="A80" s="113"/>
      <c r="B80" s="45" t="s">
        <v>899</v>
      </c>
      <c r="C80" s="82"/>
      <c r="D80" s="127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>
        <v>8308500</v>
      </c>
      <c r="X80" s="110"/>
      <c r="Y80" s="110"/>
      <c r="Z80" s="110"/>
      <c r="AA80" s="110"/>
      <c r="AB80" s="110"/>
      <c r="AC80" s="110"/>
      <c r="AD80" s="157">
        <f>SUM(AE80:AM80)</f>
        <v>0</v>
      </c>
      <c r="AE80" s="157"/>
      <c r="AF80" s="157"/>
      <c r="AG80" s="110"/>
      <c r="AH80" s="110"/>
      <c r="AI80" s="157"/>
      <c r="AJ80" s="157"/>
      <c r="AK80" s="157"/>
      <c r="AL80" s="157"/>
      <c r="AM80" s="307"/>
      <c r="AN80" s="137"/>
      <c r="AO80" s="137"/>
      <c r="AP80" s="137"/>
      <c r="AQ80" s="137"/>
      <c r="AR80" s="137"/>
      <c r="AS80" s="82"/>
      <c r="AT80" s="82"/>
      <c r="AU80" s="137"/>
      <c r="AV80" s="82"/>
      <c r="AW80" s="82"/>
      <c r="AX80" s="157">
        <f>SUM(AY80:BH80)+BK80+BL80</f>
        <v>1810000</v>
      </c>
      <c r="AY80" s="158"/>
      <c r="AZ80" s="158"/>
      <c r="BA80" s="158">
        <v>500000</v>
      </c>
      <c r="BB80" s="110">
        <v>210000</v>
      </c>
      <c r="BC80" s="110">
        <v>1100000</v>
      </c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332">
        <f>AW80+L80+M80+N80+O80+R80+AB80+AC80+AD80+AT80+AX80+Z80+AV80+H80+I80+J80+AO80+X80+AU80+P80+E80+Q80+D80+AS80+S80+C80+Y80+W80</f>
        <v>10118500</v>
      </c>
      <c r="BP80" s="758"/>
      <c r="BQ80" s="759">
        <f t="shared" si="4"/>
        <v>0</v>
      </c>
      <c r="BR80" s="766"/>
      <c r="BS80" s="761"/>
      <c r="BT80" s="761"/>
      <c r="BU80" s="761">
        <f t="shared" si="5"/>
        <v>0</v>
      </c>
      <c r="BV80" s="773"/>
      <c r="BW80" s="747"/>
      <c r="BX80" s="761">
        <f>AD80</f>
        <v>0</v>
      </c>
      <c r="BY80" s="763">
        <f t="shared" si="6"/>
        <v>0</v>
      </c>
      <c r="BZ80" s="763" t="e">
        <f>AD80=дод5.1!C2323+дод5.1!#REF!+дод5.1!C2324</f>
        <v>#REF!</v>
      </c>
      <c r="CA80" s="761">
        <f>AX80</f>
        <v>1810000</v>
      </c>
      <c r="CB80" s="763">
        <f t="shared" si="7"/>
        <v>0</v>
      </c>
      <c r="CC80" s="765">
        <f>AX80</f>
        <v>1810000</v>
      </c>
      <c r="CD80" s="767"/>
      <c r="CE80" s="767"/>
      <c r="CF80" s="765" t="b">
        <f t="shared" si="8"/>
        <v>1</v>
      </c>
    </row>
    <row r="81" spans="1:84" ht="19.5" customHeight="1">
      <c r="A81" s="113"/>
      <c r="B81" s="44" t="s">
        <v>392</v>
      </c>
      <c r="C81" s="128">
        <f>SUM(C77:C80)</f>
        <v>0</v>
      </c>
      <c r="D81" s="128">
        <f t="shared" ref="D81:K81" si="50">SUM(D77:D80)</f>
        <v>0</v>
      </c>
      <c r="E81" s="128">
        <f t="shared" si="50"/>
        <v>0</v>
      </c>
      <c r="F81" s="128">
        <f t="shared" si="50"/>
        <v>0</v>
      </c>
      <c r="G81" s="128">
        <f t="shared" si="50"/>
        <v>0</v>
      </c>
      <c r="H81" s="128">
        <f t="shared" si="50"/>
        <v>0</v>
      </c>
      <c r="I81" s="128">
        <f t="shared" si="50"/>
        <v>0</v>
      </c>
      <c r="J81" s="128">
        <f t="shared" si="50"/>
        <v>0</v>
      </c>
      <c r="K81" s="128">
        <f t="shared" si="50"/>
        <v>0</v>
      </c>
      <c r="L81" s="128">
        <f>SUM(L77:L80)</f>
        <v>2019069200</v>
      </c>
      <c r="M81" s="128">
        <f t="shared" ref="M81:R81" si="51">SUM(M77:M80)</f>
        <v>1915894200</v>
      </c>
      <c r="N81" s="128">
        <f t="shared" si="51"/>
        <v>0</v>
      </c>
      <c r="O81" s="128">
        <f t="shared" si="51"/>
        <v>211677600</v>
      </c>
      <c r="P81" s="128">
        <f t="shared" si="51"/>
        <v>0</v>
      </c>
      <c r="Q81" s="128">
        <f t="shared" si="51"/>
        <v>0</v>
      </c>
      <c r="R81" s="128">
        <f t="shared" si="51"/>
        <v>35245900</v>
      </c>
      <c r="S81" s="128">
        <f>SUM(S77:S80)</f>
        <v>0</v>
      </c>
      <c r="T81" s="128">
        <f>SUM(T77:T80)</f>
        <v>0</v>
      </c>
      <c r="U81" s="128">
        <f>SUM(U77:U80)</f>
        <v>0</v>
      </c>
      <c r="V81" s="128">
        <f>SUM(V77:V80)</f>
        <v>0</v>
      </c>
      <c r="W81" s="128">
        <f>SUM(W77:W80)</f>
        <v>8308500</v>
      </c>
      <c r="X81" s="128">
        <f t="shared" ref="X81:AM81" si="52">SUM(X77:X80)</f>
        <v>0</v>
      </c>
      <c r="Y81" s="128">
        <f t="shared" si="52"/>
        <v>0</v>
      </c>
      <c r="Z81" s="128">
        <f t="shared" si="52"/>
        <v>0</v>
      </c>
      <c r="AA81" s="128">
        <f t="shared" si="52"/>
        <v>0</v>
      </c>
      <c r="AB81" s="128">
        <f t="shared" si="52"/>
        <v>0</v>
      </c>
      <c r="AC81" s="128">
        <f t="shared" si="52"/>
        <v>0</v>
      </c>
      <c r="AD81" s="128">
        <f>SUM(AD77:AD80)</f>
        <v>1008262</v>
      </c>
      <c r="AE81" s="443">
        <f t="shared" si="52"/>
        <v>0</v>
      </c>
      <c r="AF81" s="443">
        <f t="shared" si="52"/>
        <v>0</v>
      </c>
      <c r="AG81" s="128">
        <f t="shared" si="52"/>
        <v>0</v>
      </c>
      <c r="AH81" s="128">
        <f t="shared" si="52"/>
        <v>0</v>
      </c>
      <c r="AI81" s="128">
        <f t="shared" si="52"/>
        <v>879000</v>
      </c>
      <c r="AJ81" s="128">
        <f t="shared" si="52"/>
        <v>129262</v>
      </c>
      <c r="AK81" s="128">
        <f t="shared" si="52"/>
        <v>0</v>
      </c>
      <c r="AL81" s="128">
        <f t="shared" si="52"/>
        <v>0</v>
      </c>
      <c r="AM81" s="128">
        <f t="shared" si="52"/>
        <v>0</v>
      </c>
      <c r="AN81" s="128">
        <f t="shared" ref="AN81:BL81" si="53">SUM(AN77:AN80)</f>
        <v>0</v>
      </c>
      <c r="AO81" s="128">
        <f t="shared" si="53"/>
        <v>0</v>
      </c>
      <c r="AP81" s="128">
        <f t="shared" si="53"/>
        <v>0</v>
      </c>
      <c r="AQ81" s="128">
        <f t="shared" si="53"/>
        <v>0</v>
      </c>
      <c r="AR81" s="128">
        <f t="shared" si="53"/>
        <v>0</v>
      </c>
      <c r="AS81" s="128">
        <f t="shared" si="53"/>
        <v>0</v>
      </c>
      <c r="AT81" s="128">
        <f t="shared" si="53"/>
        <v>0</v>
      </c>
      <c r="AU81" s="128">
        <f t="shared" si="53"/>
        <v>0</v>
      </c>
      <c r="AV81" s="128">
        <f t="shared" si="53"/>
        <v>0</v>
      </c>
      <c r="AW81" s="128">
        <f>SUM(AW77:AW80)</f>
        <v>0</v>
      </c>
      <c r="AX81" s="128">
        <f>SUM(AX77:AX80)</f>
        <v>4620000</v>
      </c>
      <c r="AY81" s="443">
        <f t="shared" si="53"/>
        <v>0</v>
      </c>
      <c r="AZ81" s="443">
        <f t="shared" si="53"/>
        <v>0</v>
      </c>
      <c r="BA81" s="443">
        <f t="shared" si="53"/>
        <v>500000</v>
      </c>
      <c r="BB81" s="443">
        <f t="shared" si="53"/>
        <v>210000</v>
      </c>
      <c r="BC81" s="128">
        <f t="shared" si="53"/>
        <v>2450000</v>
      </c>
      <c r="BD81" s="128">
        <f t="shared" si="53"/>
        <v>0</v>
      </c>
      <c r="BE81" s="128">
        <f t="shared" si="53"/>
        <v>0</v>
      </c>
      <c r="BF81" s="128">
        <f t="shared" si="53"/>
        <v>0</v>
      </c>
      <c r="BG81" s="128">
        <f t="shared" si="53"/>
        <v>0</v>
      </c>
      <c r="BH81" s="128">
        <f t="shared" si="53"/>
        <v>1460000</v>
      </c>
      <c r="BI81" s="128">
        <f t="shared" si="53"/>
        <v>105000</v>
      </c>
      <c r="BJ81" s="128">
        <f t="shared" si="53"/>
        <v>1355000</v>
      </c>
      <c r="BK81" s="128">
        <f t="shared" si="53"/>
        <v>0</v>
      </c>
      <c r="BL81" s="128">
        <f t="shared" si="53"/>
        <v>0</v>
      </c>
      <c r="BM81" s="82">
        <f>+BM77+BM78</f>
        <v>0</v>
      </c>
      <c r="BN81" s="82">
        <f>+BN77+BN78</f>
        <v>0</v>
      </c>
      <c r="BO81" s="82">
        <f>SUM(BO77:BO80)</f>
        <v>4195823662</v>
      </c>
      <c r="BP81" s="766">
        <f>+BP77+BP78</f>
        <v>4181886900</v>
      </c>
      <c r="BQ81" s="759">
        <f t="shared" si="4"/>
        <v>0</v>
      </c>
      <c r="BR81" s="766">
        <f t="shared" ref="BR81:BW81" si="54">+BR77+BR78</f>
        <v>0</v>
      </c>
      <c r="BS81" s="766">
        <f t="shared" si="54"/>
        <v>1008262</v>
      </c>
      <c r="BT81" s="766">
        <f t="shared" si="54"/>
        <v>2810000</v>
      </c>
      <c r="BU81" s="766">
        <f t="shared" si="54"/>
        <v>0</v>
      </c>
      <c r="BV81" s="766">
        <f t="shared" si="54"/>
        <v>0</v>
      </c>
      <c r="BW81" s="766">
        <f t="shared" si="54"/>
        <v>0</v>
      </c>
      <c r="BX81" s="766" t="e">
        <f>BX77+BX78+BX79+BX80</f>
        <v>#REF!</v>
      </c>
      <c r="BY81" s="763" t="e">
        <f t="shared" si="6"/>
        <v>#REF!</v>
      </c>
      <c r="BZ81" s="763">
        <f>AD81-дод5.1!D2326</f>
        <v>0</v>
      </c>
      <c r="CA81" s="766" t="e">
        <f>CA77+CA78+CA79+CA80</f>
        <v>#REF!</v>
      </c>
      <c r="CB81" s="763" t="e">
        <f t="shared" si="7"/>
        <v>#REF!</v>
      </c>
      <c r="CC81" s="765">
        <f>AX81-дод5.1!E2326</f>
        <v>0</v>
      </c>
      <c r="CD81" s="769">
        <f>BZ81+CC81</f>
        <v>0</v>
      </c>
      <c r="CE81" s="767"/>
      <c r="CF81" s="765" t="b">
        <f t="shared" si="8"/>
        <v>1</v>
      </c>
    </row>
    <row r="82" spans="1:84" ht="20.45" customHeight="1">
      <c r="C82" s="43"/>
      <c r="D82" s="129"/>
      <c r="E82" s="41"/>
      <c r="F82" s="41"/>
      <c r="G82" s="41"/>
      <c r="H82" s="41"/>
      <c r="I82" s="41"/>
      <c r="J82" s="41"/>
      <c r="K82" s="41"/>
      <c r="L82" s="43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159"/>
      <c r="AE82" s="159"/>
      <c r="AF82" s="159"/>
      <c r="AG82" s="48"/>
      <c r="AH82" s="48"/>
      <c r="AI82" s="48"/>
      <c r="AJ82" s="48"/>
      <c r="AK82" s="48"/>
      <c r="AL82" s="48"/>
      <c r="AM82" s="48"/>
      <c r="AN82" s="48"/>
      <c r="AP82" s="48"/>
      <c r="AQ82" s="89" t="s">
        <v>573</v>
      </c>
      <c r="AR82" s="89"/>
      <c r="AS82" s="89"/>
      <c r="AT82" s="89"/>
      <c r="AU82" s="90"/>
      <c r="AV82" s="145"/>
      <c r="AW82" s="145"/>
      <c r="AX82" s="855"/>
      <c r="AY82" s="855"/>
      <c r="AZ82" s="446"/>
      <c r="BA82" s="446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90"/>
      <c r="BO82" s="141"/>
      <c r="BP82" s="728"/>
      <c r="BQ82" s="728"/>
      <c r="BR82" s="728"/>
      <c r="BS82" s="728"/>
      <c r="BT82" s="728"/>
      <c r="BU82" s="728"/>
      <c r="BV82" s="728"/>
      <c r="BW82" s="747"/>
      <c r="BX82" s="747"/>
      <c r="CD82" s="732">
        <f>SUM(CD15:CD80)</f>
        <v>0</v>
      </c>
    </row>
    <row r="83" spans="1:84">
      <c r="B83" s="42"/>
      <c r="C83" s="43"/>
      <c r="D83" s="42"/>
      <c r="E83" s="41"/>
      <c r="F83" s="41"/>
      <c r="G83" s="41"/>
      <c r="H83" s="41"/>
      <c r="I83" s="41"/>
      <c r="J83" s="41"/>
      <c r="K83" s="41"/>
      <c r="L83" s="43"/>
      <c r="M83" s="41"/>
      <c r="N83" s="41"/>
      <c r="O83" s="41"/>
      <c r="P83" s="41"/>
      <c r="Q83" s="41"/>
      <c r="R83" s="52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V83" s="144"/>
      <c r="AW83" s="144"/>
      <c r="AX83" s="856"/>
      <c r="AY83" s="856"/>
      <c r="AZ83" s="446"/>
      <c r="BA83" s="446"/>
      <c r="BB83" s="52"/>
      <c r="BD83" s="291"/>
      <c r="BE83" s="295"/>
      <c r="BF83" s="296"/>
      <c r="BG83" s="291" t="s">
        <v>386</v>
      </c>
      <c r="BH83" s="291" t="s">
        <v>987</v>
      </c>
      <c r="BK83" s="14"/>
      <c r="BL83" s="14"/>
      <c r="BM83" s="12"/>
      <c r="BN83" s="14"/>
      <c r="BO83" s="492" t="s">
        <v>988</v>
      </c>
      <c r="BQ83" s="728"/>
      <c r="BR83" s="728"/>
      <c r="BS83" s="728"/>
      <c r="BT83" s="728"/>
      <c r="BU83" s="728"/>
      <c r="BV83" s="728"/>
      <c r="BY83" s="774" t="e">
        <f>BY44+BY20+BY45+BY46+BY49+BY50+BY51+BY47+BY48+BY52+BY53</f>
        <v>#REF!</v>
      </c>
      <c r="BZ83" s="774"/>
      <c r="CB83" s="774" t="e">
        <f>CB44+CB20+CB45+CB46+CB49+CB50+CB51</f>
        <v>#REF!</v>
      </c>
      <c r="CC83" s="774"/>
      <c r="CD83" s="732">
        <f>CD81-CD82</f>
        <v>0</v>
      </c>
      <c r="CF83" s="774"/>
    </row>
    <row r="84" spans="1:84" ht="36" customHeight="1">
      <c r="A84" s="724"/>
      <c r="B84" s="725"/>
      <c r="C84" s="726" t="b">
        <f>C81=C77+C78</f>
        <v>1</v>
      </c>
      <c r="D84" s="726" t="b">
        <f>D81=D77+D78</f>
        <v>1</v>
      </c>
      <c r="E84" s="726" t="b">
        <f t="shared" ref="E84:Q84" si="55">E81=E77</f>
        <v>1</v>
      </c>
      <c r="F84" s="726" t="b">
        <f t="shared" si="55"/>
        <v>1</v>
      </c>
      <c r="G84" s="726" t="b">
        <f t="shared" si="55"/>
        <v>1</v>
      </c>
      <c r="H84" s="726" t="b">
        <f t="shared" si="55"/>
        <v>1</v>
      </c>
      <c r="I84" s="726" t="b">
        <f t="shared" si="55"/>
        <v>1</v>
      </c>
      <c r="J84" s="726" t="b">
        <f t="shared" si="55"/>
        <v>1</v>
      </c>
      <c r="K84" s="726" t="b">
        <f t="shared" si="55"/>
        <v>1</v>
      </c>
      <c r="L84" s="726" t="b">
        <f t="shared" si="55"/>
        <v>1</v>
      </c>
      <c r="M84" s="726" t="b">
        <f t="shared" si="55"/>
        <v>1</v>
      </c>
      <c r="N84" s="726" t="b">
        <f t="shared" si="55"/>
        <v>1</v>
      </c>
      <c r="O84" s="726" t="b">
        <f t="shared" si="55"/>
        <v>1</v>
      </c>
      <c r="P84" s="726" t="b">
        <f t="shared" si="55"/>
        <v>1</v>
      </c>
      <c r="Q84" s="726" t="b">
        <f t="shared" si="55"/>
        <v>1</v>
      </c>
      <c r="R84" s="726" t="b">
        <f t="shared" ref="R84:Y84" si="56">R81=R77</f>
        <v>1</v>
      </c>
      <c r="S84" s="726" t="b">
        <f t="shared" si="56"/>
        <v>1</v>
      </c>
      <c r="T84" s="726" t="b">
        <f t="shared" si="56"/>
        <v>1</v>
      </c>
      <c r="U84" s="726" t="b">
        <f t="shared" si="56"/>
        <v>1</v>
      </c>
      <c r="V84" s="726" t="b">
        <f t="shared" si="56"/>
        <v>1</v>
      </c>
      <c r="W84" s="726" t="b">
        <f t="shared" si="56"/>
        <v>0</v>
      </c>
      <c r="X84" s="726" t="b">
        <f t="shared" si="56"/>
        <v>1</v>
      </c>
      <c r="Y84" s="726" t="b">
        <f t="shared" si="56"/>
        <v>1</v>
      </c>
      <c r="Z84" s="726">
        <f>Z81-Z77</f>
        <v>0</v>
      </c>
      <c r="AA84" s="726"/>
      <c r="AB84" s="726" t="b">
        <f>AB81=AB77</f>
        <v>1</v>
      </c>
      <c r="AC84" s="726" t="b">
        <f>AC81=AC77</f>
        <v>1</v>
      </c>
      <c r="AD84" s="727">
        <f>AD81-AD77</f>
        <v>0</v>
      </c>
      <c r="AE84" s="727" t="b">
        <f>AE81=AE77</f>
        <v>1</v>
      </c>
      <c r="AF84" s="727"/>
      <c r="AG84" s="726" t="b">
        <f>AG81=AG77</f>
        <v>1</v>
      </c>
      <c r="AH84" s="726" t="b">
        <f>AH81=AH77</f>
        <v>1</v>
      </c>
      <c r="AI84" s="726" t="b">
        <f>AI81=AI77</f>
        <v>1</v>
      </c>
      <c r="AJ84" s="726"/>
      <c r="AK84" s="726"/>
      <c r="AL84" s="726" t="b">
        <f>AL81=AL77+AL80</f>
        <v>1</v>
      </c>
      <c r="AM84" s="726" t="b">
        <f t="shared" ref="AM84:AW84" si="57">AM81=AM77+AM80</f>
        <v>1</v>
      </c>
      <c r="AN84" s="726" t="b">
        <f t="shared" si="57"/>
        <v>1</v>
      </c>
      <c r="AO84" s="726" t="b">
        <f t="shared" si="57"/>
        <v>1</v>
      </c>
      <c r="AP84" s="726" t="b">
        <f t="shared" si="57"/>
        <v>1</v>
      </c>
      <c r="AQ84" s="726" t="b">
        <f t="shared" si="57"/>
        <v>1</v>
      </c>
      <c r="AR84" s="726" t="b">
        <f t="shared" si="57"/>
        <v>1</v>
      </c>
      <c r="AS84" s="726">
        <f>AS81-AS77+AS80</f>
        <v>0</v>
      </c>
      <c r="AT84" s="726" t="b">
        <f t="shared" si="57"/>
        <v>1</v>
      </c>
      <c r="AU84" s="726" t="b">
        <f t="shared" si="57"/>
        <v>1</v>
      </c>
      <c r="AV84" s="726" t="b">
        <f t="shared" si="57"/>
        <v>1</v>
      </c>
      <c r="AW84" s="726" t="b">
        <f t="shared" si="57"/>
        <v>1</v>
      </c>
      <c r="AX84" s="727">
        <f>AX81-AX77</f>
        <v>1810000</v>
      </c>
      <c r="AY84" s="727" t="b">
        <f>AY81=AY77</f>
        <v>1</v>
      </c>
      <c r="AZ84" s="726">
        <f>AZ81-AZ77</f>
        <v>0</v>
      </c>
      <c r="BA84" s="726">
        <f>BA81-BA77</f>
        <v>500000</v>
      </c>
      <c r="BB84" s="726">
        <f>BB81-BB77</f>
        <v>210000</v>
      </c>
      <c r="BC84" s="726">
        <f>BC81-BC77</f>
        <v>1100000</v>
      </c>
      <c r="BD84" s="726" t="b">
        <f t="shared" ref="BD84:BJ84" si="58">BD81=BD77</f>
        <v>1</v>
      </c>
      <c r="BE84" s="726" t="b">
        <f t="shared" si="58"/>
        <v>1</v>
      </c>
      <c r="BF84" s="726" t="b">
        <f t="shared" si="58"/>
        <v>1</v>
      </c>
      <c r="BG84" s="726" t="b">
        <f t="shared" si="58"/>
        <v>1</v>
      </c>
      <c r="BH84" s="726" t="b">
        <f t="shared" si="58"/>
        <v>1</v>
      </c>
      <c r="BI84" s="726" t="b">
        <f t="shared" si="58"/>
        <v>1</v>
      </c>
      <c r="BJ84" s="726" t="b">
        <f t="shared" si="58"/>
        <v>1</v>
      </c>
      <c r="BK84" s="726"/>
      <c r="BL84" s="726"/>
      <c r="BM84" s="724"/>
      <c r="BN84" s="728">
        <f>AD81+AX81</f>
        <v>5628262</v>
      </c>
      <c r="BO84" s="729">
        <f>+E81+L81+M81+N81+O81+R81+P81+Q81+AD81+AO81+AU81+AV81+AX81+Z81+D81+AS81+X81+S81+C81+AW81+W81</f>
        <v>4195823662</v>
      </c>
      <c r="BP84" s="730"/>
      <c r="BQ84" s="728"/>
      <c r="BR84" s="728"/>
      <c r="BS84" s="728"/>
      <c r="BT84" s="728"/>
      <c r="BU84" s="728"/>
      <c r="BV84" s="728"/>
      <c r="BY84" s="731"/>
      <c r="BZ84" s="731"/>
      <c r="CA84" s="732"/>
    </row>
    <row r="85" spans="1:84" ht="23.25" customHeight="1">
      <c r="A85" s="724"/>
      <c r="B85" s="725"/>
      <c r="C85" s="727" t="e">
        <f>C81-#REF!</f>
        <v>#REF!</v>
      </c>
      <c r="D85" s="726" t="e">
        <f>D81=#REF!</f>
        <v>#REF!</v>
      </c>
      <c r="E85" s="726"/>
      <c r="F85" s="726"/>
      <c r="G85" s="726"/>
      <c r="H85" s="726"/>
      <c r="I85" s="726"/>
      <c r="J85" s="726"/>
      <c r="K85" s="726"/>
      <c r="L85" s="727" t="e">
        <f>L81=#REF!</f>
        <v>#REF!</v>
      </c>
      <c r="M85" s="726" t="e">
        <f>M81=#REF!</f>
        <v>#REF!</v>
      </c>
      <c r="N85" s="726" t="e">
        <f>N81=#REF!</f>
        <v>#REF!</v>
      </c>
      <c r="O85" s="726" t="e">
        <f>O81=#REF!</f>
        <v>#REF!</v>
      </c>
      <c r="P85" s="726" t="e">
        <f>P81=#REF!</f>
        <v>#REF!</v>
      </c>
      <c r="Q85" s="726" t="e">
        <f>Q81=#REF!</f>
        <v>#REF!</v>
      </c>
      <c r="R85" s="726" t="e">
        <f>R81-#REF!</f>
        <v>#REF!</v>
      </c>
      <c r="S85" s="726" t="b">
        <f>S81=дод3!F345</f>
        <v>1</v>
      </c>
      <c r="T85" s="726"/>
      <c r="U85" s="726"/>
      <c r="V85" s="726"/>
      <c r="W85" s="726" t="b">
        <f>W81=дод3!F314</f>
        <v>1</v>
      </c>
      <c r="X85" s="726" t="b">
        <f>X81=дод3!F340</f>
        <v>1</v>
      </c>
      <c r="Y85" s="726" t="b">
        <f>Y81=дод3!F343</f>
        <v>1</v>
      </c>
      <c r="Z85" s="734" t="e">
        <f>Z81=#REF!</f>
        <v>#REF!</v>
      </c>
      <c r="AA85" s="726"/>
      <c r="AB85" s="726"/>
      <c r="AC85" s="726"/>
      <c r="AD85" s="735" t="e">
        <f>AD81=#REF!</f>
        <v>#REF!</v>
      </c>
      <c r="AE85" s="736"/>
      <c r="AF85" s="736"/>
      <c r="AG85" s="724"/>
      <c r="AH85" s="724"/>
      <c r="AI85" s="724"/>
      <c r="AJ85" s="724"/>
      <c r="AK85" s="724"/>
      <c r="AL85" s="724"/>
      <c r="AM85" s="724"/>
      <c r="AN85" s="724"/>
      <c r="AO85" s="724" t="e">
        <f>AO81=#REF!</f>
        <v>#REF!</v>
      </c>
      <c r="AP85" s="726"/>
      <c r="AQ85" s="724"/>
      <c r="AR85" s="724"/>
      <c r="AS85" s="724" t="e">
        <f>AS81=#REF!</f>
        <v>#REF!</v>
      </c>
      <c r="AT85" s="724"/>
      <c r="AU85" s="724" t="e">
        <f>AU81=#REF!</f>
        <v>#REF!</v>
      </c>
      <c r="AV85" s="732" t="e">
        <f>AV81=#REF!</f>
        <v>#REF!</v>
      </c>
      <c r="AW85" s="732"/>
      <c r="AX85" s="737" t="e">
        <f>AX81-#REF!</f>
        <v>#REF!</v>
      </c>
      <c r="AY85" s="736"/>
      <c r="AZ85" s="736"/>
      <c r="BA85" s="736"/>
      <c r="BB85" s="724"/>
      <c r="BC85" s="724"/>
      <c r="BD85" s="724"/>
      <c r="BE85" s="724"/>
      <c r="BF85" s="724"/>
      <c r="BG85" s="724"/>
      <c r="BH85" s="724"/>
      <c r="BI85" s="724"/>
      <c r="BJ85" s="724"/>
      <c r="BK85" s="724"/>
      <c r="BL85" s="724"/>
      <c r="BM85" s="724"/>
      <c r="BN85" s="724"/>
      <c r="BO85" s="738">
        <f>BO81-BO84</f>
        <v>0</v>
      </c>
      <c r="BP85" s="730"/>
      <c r="BQ85" s="730"/>
      <c r="BR85" s="739"/>
      <c r="BS85" s="728"/>
      <c r="BT85" s="732"/>
      <c r="BU85" s="728"/>
      <c r="BV85" s="728"/>
    </row>
    <row r="86" spans="1:84" ht="36" customHeight="1">
      <c r="A86" s="724"/>
      <c r="B86" s="725"/>
      <c r="C86" s="725"/>
      <c r="D86" s="725"/>
      <c r="E86" s="726"/>
      <c r="F86" s="726"/>
      <c r="G86" s="726"/>
      <c r="H86" s="726"/>
      <c r="I86" s="726"/>
      <c r="J86" s="726"/>
      <c r="K86" s="726"/>
      <c r="L86" s="727"/>
      <c r="M86" s="726"/>
      <c r="N86" s="726"/>
      <c r="O86" s="726"/>
      <c r="P86" s="726"/>
      <c r="Q86" s="726"/>
      <c r="R86" s="726"/>
      <c r="S86" s="726"/>
      <c r="T86" s="726"/>
      <c r="U86" s="726"/>
      <c r="V86" s="726"/>
      <c r="W86" s="726"/>
      <c r="X86" s="726"/>
      <c r="Y86" s="726"/>
      <c r="Z86" s="726"/>
      <c r="AA86" s="726"/>
      <c r="AB86" s="726"/>
      <c r="AC86" s="726"/>
      <c r="AD86" s="736"/>
      <c r="AE86" s="736"/>
      <c r="AF86" s="740">
        <v>2733424</v>
      </c>
      <c r="AG86" s="724"/>
      <c r="AH86" s="724"/>
      <c r="AI86" s="724"/>
      <c r="AJ86" s="724"/>
      <c r="AK86" s="724"/>
      <c r="AL86" s="724"/>
      <c r="AM86" s="724"/>
      <c r="AN86" s="724"/>
      <c r="AO86" s="724"/>
      <c r="AP86" s="726"/>
      <c r="AQ86" s="724"/>
      <c r="AR86" s="724"/>
      <c r="AS86" s="724"/>
      <c r="AT86" s="724"/>
      <c r="AU86" s="724"/>
      <c r="AV86" s="724"/>
      <c r="AW86" s="724"/>
      <c r="AX86" s="736"/>
      <c r="AY86" s="736"/>
      <c r="AZ86" s="740">
        <v>12133576</v>
      </c>
      <c r="BA86" s="741"/>
      <c r="BB86" s="724"/>
      <c r="BC86" s="724"/>
      <c r="BD86" s="724"/>
      <c r="BE86" s="724"/>
      <c r="BF86" s="724"/>
      <c r="BG86" s="724"/>
      <c r="BH86" s="724"/>
      <c r="BI86" s="724"/>
      <c r="BJ86" s="724"/>
      <c r="BK86" s="724"/>
      <c r="BL86" s="724"/>
      <c r="BM86" s="724"/>
      <c r="BN86" s="724"/>
      <c r="BO86" s="728" t="e">
        <f>BO81-#REF!</f>
        <v>#REF!</v>
      </c>
      <c r="BP86" s="730"/>
      <c r="BQ86" s="730"/>
      <c r="BR86" s="739"/>
      <c r="BS86" s="728"/>
      <c r="BT86" s="728"/>
    </row>
    <row r="87" spans="1:84" ht="36" customHeight="1">
      <c r="A87" s="724"/>
      <c r="B87" s="725"/>
      <c r="C87" s="725"/>
      <c r="D87" s="725"/>
      <c r="E87" s="726"/>
      <c r="F87" s="726"/>
      <c r="G87" s="726"/>
      <c r="H87" s="726"/>
      <c r="I87" s="726"/>
      <c r="J87" s="726"/>
      <c r="K87" s="726"/>
      <c r="L87" s="727"/>
      <c r="M87" s="726"/>
      <c r="N87" s="726"/>
      <c r="O87" s="726"/>
      <c r="P87" s="726"/>
      <c r="Q87" s="726"/>
      <c r="R87" s="726"/>
      <c r="S87" s="726"/>
      <c r="T87" s="726"/>
      <c r="U87" s="726"/>
      <c r="V87" s="726"/>
      <c r="W87" s="726"/>
      <c r="X87" s="726"/>
      <c r="Y87" s="726"/>
      <c r="Z87" s="726"/>
      <c r="AA87" s="726"/>
      <c r="AB87" s="726"/>
      <c r="AC87" s="726"/>
      <c r="AD87" s="736">
        <v>993500</v>
      </c>
      <c r="AE87" s="742">
        <v>390240</v>
      </c>
      <c r="AF87" s="743">
        <v>2148999</v>
      </c>
      <c r="AG87" s="724"/>
      <c r="AH87" s="724"/>
      <c r="AI87" s="724"/>
      <c r="AJ87" s="724"/>
      <c r="AK87" s="724"/>
      <c r="AL87" s="724"/>
      <c r="AM87" s="724"/>
      <c r="AN87" s="724"/>
      <c r="AO87" s="724"/>
      <c r="AP87" s="726"/>
      <c r="AQ87" s="724"/>
      <c r="AR87" s="724"/>
      <c r="AS87" s="724"/>
      <c r="AT87" s="724"/>
      <c r="AU87" s="724"/>
      <c r="AV87" s="724"/>
      <c r="AW87" s="724"/>
      <c r="AX87" s="736"/>
      <c r="AY87" s="742">
        <v>603260</v>
      </c>
      <c r="AZ87" s="743"/>
      <c r="BA87" s="743"/>
      <c r="BB87" s="724"/>
      <c r="BC87" s="724"/>
      <c r="BD87" s="724"/>
      <c r="BE87" s="724"/>
      <c r="BF87" s="724"/>
      <c r="BG87" s="724"/>
      <c r="BH87" s="724"/>
      <c r="BI87" s="724"/>
      <c r="BJ87" s="724"/>
      <c r="BK87" s="724"/>
      <c r="BL87" s="724"/>
      <c r="BM87" s="724"/>
      <c r="BN87" s="724"/>
      <c r="BO87" s="728">
        <f>AL81</f>
        <v>0</v>
      </c>
      <c r="BP87" s="730"/>
      <c r="BQ87" s="730"/>
      <c r="BR87" s="739"/>
    </row>
    <row r="88" spans="1:84" ht="36" customHeight="1">
      <c r="A88" s="724"/>
      <c r="B88" s="725"/>
      <c r="C88" s="725"/>
      <c r="D88" s="725"/>
      <c r="E88" s="726"/>
      <c r="F88" s="726"/>
      <c r="G88" s="726"/>
      <c r="H88" s="726"/>
      <c r="I88" s="726"/>
      <c r="J88" s="726"/>
      <c r="K88" s="726"/>
      <c r="L88" s="727"/>
      <c r="M88" s="726"/>
      <c r="N88" s="726"/>
      <c r="O88" s="726"/>
      <c r="P88" s="726"/>
      <c r="Q88" s="726"/>
      <c r="R88" s="726"/>
      <c r="S88" s="726"/>
      <c r="T88" s="726"/>
      <c r="U88" s="726"/>
      <c r="V88" s="726"/>
      <c r="W88" s="726"/>
      <c r="X88" s="726"/>
      <c r="Y88" s="726"/>
      <c r="Z88" s="726"/>
      <c r="AA88" s="726"/>
      <c r="AB88" s="726"/>
      <c r="AC88" s="726"/>
      <c r="AD88" s="736"/>
      <c r="AE88" s="737">
        <f>AE87+AD81-дод5.1!D2326</f>
        <v>390240</v>
      </c>
      <c r="AF88" s="737"/>
      <c r="AG88" s="724"/>
      <c r="AH88" s="724"/>
      <c r="AI88" s="724"/>
      <c r="AJ88" s="724"/>
      <c r="AK88" s="724"/>
      <c r="AL88" s="724"/>
      <c r="AM88" s="724"/>
      <c r="AN88" s="724"/>
      <c r="AO88" s="724"/>
      <c r="AP88" s="726"/>
      <c r="AQ88" s="724"/>
      <c r="AR88" s="724"/>
      <c r="AS88" s="724"/>
      <c r="AT88" s="724"/>
      <c r="AU88" s="724"/>
      <c r="AV88" s="724"/>
      <c r="AW88" s="724"/>
      <c r="AX88" s="736"/>
      <c r="AY88" s="737">
        <f>AX81+AY87-дод5.1!E2326</f>
        <v>603260</v>
      </c>
      <c r="AZ88" s="737"/>
      <c r="BA88" s="737"/>
      <c r="BB88" s="724"/>
      <c r="BC88" s="724"/>
      <c r="BD88" s="724"/>
      <c r="BE88" s="724"/>
      <c r="BF88" s="724"/>
      <c r="BG88" s="724"/>
      <c r="BH88" s="724"/>
      <c r="BI88" s="724"/>
      <c r="BJ88" s="724"/>
      <c r="BK88" s="724"/>
      <c r="BL88" s="724"/>
      <c r="BM88" s="724"/>
      <c r="BN88" s="724"/>
      <c r="BO88" s="728">
        <f>BO81-BO79-BO78-BO43-BO42-BO41-BO40-BO39-BO37-BO36-BO35-BO34-BO33-BO32-BO31-BO30-BO29-BO28-BO27-BO26-BO25-BO24-BO23-BO22-BO21-BO19-BO18-BO17-BO16-BO15-AL38-BO38-BO58-BO59-BO60-BO61-BO62-BO63-BO64-BO65-BO66-BO67-BO68-BO69-BO70-BO71-BO72-BO73-BO74-BO75-BO76</f>
        <v>10118500</v>
      </c>
      <c r="BP88" s="730"/>
      <c r="BQ88" s="730"/>
      <c r="BR88" s="739"/>
    </row>
    <row r="89" spans="1:84" ht="36" customHeight="1">
      <c r="A89" s="724"/>
      <c r="B89" s="725"/>
      <c r="C89" s="725"/>
      <c r="D89" s="725"/>
      <c r="E89" s="726"/>
      <c r="F89" s="726"/>
      <c r="G89" s="726"/>
      <c r="H89" s="726"/>
      <c r="I89" s="726"/>
      <c r="J89" s="726"/>
      <c r="K89" s="726"/>
      <c r="L89" s="727"/>
      <c r="M89" s="726"/>
      <c r="N89" s="726"/>
      <c r="O89" s="726"/>
      <c r="P89" s="726"/>
      <c r="Q89" s="726"/>
      <c r="R89" s="726"/>
      <c r="S89" s="726"/>
      <c r="T89" s="726"/>
      <c r="U89" s="726"/>
      <c r="V89" s="726"/>
      <c r="W89" s="726"/>
      <c r="X89" s="726"/>
      <c r="Y89" s="726"/>
      <c r="Z89" s="726"/>
      <c r="AA89" s="726"/>
      <c r="AB89" s="726"/>
      <c r="AC89" s="726"/>
      <c r="AD89" s="736"/>
      <c r="AE89" s="737"/>
      <c r="AF89" s="737"/>
      <c r="AG89" s="724"/>
      <c r="AH89" s="724"/>
      <c r="AI89" s="724"/>
      <c r="AJ89" s="724"/>
      <c r="AK89" s="724"/>
      <c r="AL89" s="724"/>
      <c r="AM89" s="724"/>
      <c r="AN89" s="724"/>
      <c r="AO89" s="724"/>
      <c r="AP89" s="726"/>
      <c r="AQ89" s="724"/>
      <c r="AR89" s="724"/>
      <c r="AS89" s="724"/>
      <c r="AT89" s="724"/>
      <c r="AU89" s="724"/>
      <c r="AV89" s="724"/>
      <c r="AW89" s="724"/>
      <c r="AX89" s="736"/>
      <c r="AY89" s="736"/>
      <c r="AZ89" s="736"/>
      <c r="BA89" s="736"/>
      <c r="BB89" s="724"/>
      <c r="BC89" s="724"/>
      <c r="BD89" s="724"/>
      <c r="BE89" s="724"/>
      <c r="BF89" s="724"/>
      <c r="BG89" s="724"/>
      <c r="BH89" s="724"/>
      <c r="BI89" s="724"/>
      <c r="BJ89" s="724"/>
      <c r="BK89" s="724"/>
      <c r="BL89" s="724"/>
      <c r="BM89" s="724"/>
      <c r="BN89" s="724"/>
      <c r="BO89" s="738">
        <f>BO87-BO88</f>
        <v>-10118500</v>
      </c>
      <c r="BP89" s="730"/>
      <c r="BQ89" s="730"/>
      <c r="BR89" s="739"/>
    </row>
    <row r="90" spans="1:84" ht="36" customHeight="1">
      <c r="A90" s="724"/>
      <c r="B90" s="725"/>
      <c r="C90" s="725"/>
      <c r="D90" s="725"/>
      <c r="E90" s="726"/>
      <c r="F90" s="726"/>
      <c r="G90" s="726"/>
      <c r="H90" s="726"/>
      <c r="I90" s="726"/>
      <c r="J90" s="726"/>
      <c r="K90" s="726"/>
      <c r="L90" s="727"/>
      <c r="M90" s="726"/>
      <c r="N90" s="726"/>
      <c r="O90" s="726"/>
      <c r="P90" s="726"/>
      <c r="Q90" s="726"/>
      <c r="R90" s="726"/>
      <c r="S90" s="726"/>
      <c r="T90" s="726"/>
      <c r="U90" s="726"/>
      <c r="V90" s="726"/>
      <c r="W90" s="726"/>
      <c r="X90" s="726"/>
      <c r="Y90" s="726"/>
      <c r="Z90" s="726"/>
      <c r="AA90" s="726"/>
      <c r="AB90" s="726"/>
      <c r="AC90" s="726"/>
      <c r="AD90" s="736"/>
      <c r="AE90" s="736"/>
      <c r="AF90" s="736"/>
      <c r="AG90" s="724"/>
      <c r="AH90" s="724"/>
      <c r="AI90" s="724"/>
      <c r="AJ90" s="724"/>
      <c r="AK90" s="724"/>
      <c r="AL90" s="724"/>
      <c r="AM90" s="724"/>
      <c r="AN90" s="724"/>
      <c r="AO90" s="724"/>
      <c r="AP90" s="726"/>
      <c r="AQ90" s="724"/>
      <c r="AR90" s="724"/>
      <c r="AS90" s="724"/>
      <c r="AT90" s="724"/>
      <c r="AU90" s="724"/>
      <c r="AV90" s="724"/>
      <c r="AW90" s="724"/>
      <c r="AX90" s="736"/>
      <c r="AY90" s="736"/>
      <c r="AZ90" s="736"/>
      <c r="BA90" s="736"/>
      <c r="BB90" s="724"/>
      <c r="BC90" s="724"/>
      <c r="BD90" s="724"/>
      <c r="BE90" s="724"/>
      <c r="BF90" s="724"/>
      <c r="BG90" s="724"/>
      <c r="BH90" s="724"/>
      <c r="BI90" s="724"/>
      <c r="BJ90" s="724"/>
      <c r="BK90" s="724"/>
      <c r="BL90" s="724"/>
      <c r="BM90" s="724"/>
      <c r="BN90" s="724"/>
      <c r="BO90" s="724"/>
      <c r="BP90" s="730"/>
      <c r="BQ90" s="730"/>
      <c r="BR90" s="739"/>
    </row>
    <row r="91" spans="1:84" ht="36" customHeight="1">
      <c r="A91" s="724"/>
      <c r="B91" s="725"/>
      <c r="C91" s="725"/>
      <c r="D91" s="725"/>
      <c r="E91" s="726"/>
      <c r="F91" s="726"/>
      <c r="G91" s="726"/>
      <c r="H91" s="726"/>
      <c r="I91" s="726"/>
      <c r="J91" s="726"/>
      <c r="K91" s="726"/>
      <c r="L91" s="727"/>
      <c r="M91" s="726"/>
      <c r="N91" s="726"/>
      <c r="O91" s="726"/>
      <c r="P91" s="726"/>
      <c r="Q91" s="726"/>
      <c r="R91" s="726"/>
      <c r="S91" s="726"/>
      <c r="T91" s="726"/>
      <c r="U91" s="726"/>
      <c r="V91" s="726"/>
      <c r="W91" s="726"/>
      <c r="X91" s="726"/>
      <c r="Y91" s="726"/>
      <c r="Z91" s="726"/>
      <c r="AA91" s="726"/>
      <c r="AB91" s="726"/>
      <c r="AC91" s="726"/>
      <c r="AD91" s="736"/>
      <c r="AE91" s="736"/>
      <c r="AF91" s="736"/>
      <c r="AG91" s="724"/>
      <c r="AH91" s="724"/>
      <c r="AI91" s="724"/>
      <c r="AJ91" s="724"/>
      <c r="AK91" s="724"/>
      <c r="AL91" s="724"/>
      <c r="AM91" s="724"/>
      <c r="AN91" s="724"/>
      <c r="AO91" s="724"/>
      <c r="AP91" s="726"/>
      <c r="AQ91" s="724"/>
      <c r="AR91" s="724"/>
      <c r="AS91" s="724"/>
      <c r="AT91" s="724"/>
      <c r="AU91" s="724"/>
      <c r="AV91" s="724"/>
      <c r="AW91" s="724"/>
      <c r="AX91" s="736"/>
      <c r="AY91" s="736"/>
      <c r="AZ91" s="736"/>
      <c r="BA91" s="736"/>
      <c r="BB91" s="724"/>
      <c r="BC91" s="724"/>
      <c r="BD91" s="724"/>
      <c r="BE91" s="724"/>
      <c r="BF91" s="724"/>
      <c r="BG91" s="724"/>
      <c r="BH91" s="724"/>
      <c r="BI91" s="724"/>
      <c r="BJ91" s="724"/>
      <c r="BK91" s="724"/>
      <c r="BL91" s="724"/>
      <c r="BM91" s="724"/>
      <c r="BN91" s="724"/>
      <c r="BO91" s="724"/>
      <c r="BP91" s="730"/>
      <c r="BQ91" s="730"/>
      <c r="BR91" s="739"/>
    </row>
    <row r="92" spans="1:84" ht="36" customHeight="1">
      <c r="A92" s="724"/>
      <c r="B92" s="725"/>
      <c r="C92" s="725"/>
      <c r="D92" s="725"/>
      <c r="E92" s="726"/>
      <c r="F92" s="726"/>
      <c r="G92" s="726"/>
      <c r="H92" s="726"/>
      <c r="I92" s="726"/>
      <c r="J92" s="726"/>
      <c r="K92" s="726"/>
      <c r="L92" s="727"/>
      <c r="M92" s="726"/>
      <c r="N92" s="726"/>
      <c r="O92" s="726"/>
      <c r="P92" s="726"/>
      <c r="Q92" s="726"/>
      <c r="R92" s="726"/>
      <c r="S92" s="726"/>
      <c r="T92" s="726"/>
      <c r="U92" s="726"/>
      <c r="V92" s="726"/>
      <c r="W92" s="726"/>
      <c r="X92" s="726"/>
      <c r="Y92" s="726"/>
      <c r="Z92" s="726"/>
      <c r="AA92" s="726"/>
      <c r="AB92" s="726"/>
      <c r="AC92" s="726"/>
      <c r="AD92" s="736"/>
      <c r="AE92" s="736"/>
      <c r="AF92" s="736"/>
      <c r="AG92" s="724"/>
      <c r="AH92" s="724"/>
      <c r="AI92" s="724"/>
      <c r="AJ92" s="724"/>
      <c r="AK92" s="724"/>
      <c r="AL92" s="724"/>
      <c r="AM92" s="724"/>
      <c r="AN92" s="724"/>
      <c r="AO92" s="724"/>
      <c r="AP92" s="726"/>
      <c r="AQ92" s="724"/>
      <c r="AR92" s="724"/>
      <c r="AS92" s="724"/>
      <c r="AT92" s="724"/>
      <c r="AU92" s="724"/>
      <c r="AV92" s="724"/>
      <c r="AW92" s="724"/>
      <c r="AX92" s="736"/>
      <c r="AY92" s="736"/>
      <c r="AZ92" s="736"/>
      <c r="BA92" s="736"/>
      <c r="BB92" s="724"/>
      <c r="BC92" s="724"/>
      <c r="BD92" s="724"/>
      <c r="BE92" s="724"/>
      <c r="BF92" s="724"/>
      <c r="BG92" s="724"/>
      <c r="BH92" s="724"/>
      <c r="BI92" s="724"/>
      <c r="BJ92" s="724"/>
      <c r="BK92" s="724"/>
      <c r="BL92" s="724"/>
      <c r="BM92" s="724"/>
      <c r="BN92" s="724"/>
      <c r="BO92" s="724"/>
      <c r="BP92" s="730"/>
      <c r="BQ92" s="730"/>
      <c r="BR92" s="739"/>
    </row>
  </sheetData>
  <mergeCells count="64">
    <mergeCell ref="D4:M4"/>
    <mergeCell ref="AL13:AL14"/>
    <mergeCell ref="D12:D14"/>
    <mergeCell ref="X12:X14"/>
    <mergeCell ref="N12:N14"/>
    <mergeCell ref="AB12:AB14"/>
    <mergeCell ref="R12:R14"/>
    <mergeCell ref="L12:L14"/>
    <mergeCell ref="S12:S14"/>
    <mergeCell ref="AG13:AG14"/>
    <mergeCell ref="CC12:CC14"/>
    <mergeCell ref="AX12:AX14"/>
    <mergeCell ref="BA13:BA14"/>
    <mergeCell ref="AZ13:AZ14"/>
    <mergeCell ref="BQ12:BQ14"/>
    <mergeCell ref="BP12:BP14"/>
    <mergeCell ref="BH13:BH14"/>
    <mergeCell ref="BN13:BN14"/>
    <mergeCell ref="BK13:BK14"/>
    <mergeCell ref="BL13:BL14"/>
    <mergeCell ref="BZ12:BZ14"/>
    <mergeCell ref="Y12:Y14"/>
    <mergeCell ref="BV12:BV14"/>
    <mergeCell ref="BR12:BR14"/>
    <mergeCell ref="BU12:BU14"/>
    <mergeCell ref="BS12:BS14"/>
    <mergeCell ref="BT12:BT14"/>
    <mergeCell ref="Z12:AA13"/>
    <mergeCell ref="BG13:BG14"/>
    <mergeCell ref="BC13:BC14"/>
    <mergeCell ref="AX82:AY83"/>
    <mergeCell ref="AY13:AY14"/>
    <mergeCell ref="AS12:AS14"/>
    <mergeCell ref="AW12:AW14"/>
    <mergeCell ref="AT12:AT14"/>
    <mergeCell ref="AU12:AU14"/>
    <mergeCell ref="AV12:AV14"/>
    <mergeCell ref="A7:A14"/>
    <mergeCell ref="V12:V14"/>
    <mergeCell ref="T12:T14"/>
    <mergeCell ref="U12:U14"/>
    <mergeCell ref="B7:B14"/>
    <mergeCell ref="M12:M14"/>
    <mergeCell ref="C11:C14"/>
    <mergeCell ref="O12:O14"/>
    <mergeCell ref="Q12:Q14"/>
    <mergeCell ref="AF13:AF14"/>
    <mergeCell ref="BO7:BO11"/>
    <mergeCell ref="AN13:AN14"/>
    <mergeCell ref="AR12:AR14"/>
    <mergeCell ref="BM13:BM14"/>
    <mergeCell ref="AO12:AO14"/>
    <mergeCell ref="AQ12:AQ14"/>
    <mergeCell ref="AJ13:AJ14"/>
    <mergeCell ref="W12:W14"/>
    <mergeCell ref="BB13:BB14"/>
    <mergeCell ref="AE13:AE14"/>
    <mergeCell ref="P12:P14"/>
    <mergeCell ref="AM13:AM14"/>
    <mergeCell ref="AK13:AK14"/>
    <mergeCell ref="AH13:AH14"/>
    <mergeCell ref="AI13:AI14"/>
    <mergeCell ref="AC12:AC14"/>
    <mergeCell ref="AD12:AD14"/>
  </mergeCells>
  <phoneticPr fontId="0" type="noConversion"/>
  <printOptions horizontalCentered="1"/>
  <pageMargins left="0.39370078740157483" right="0" top="7.874015748031496E-2" bottom="0.2" header="0" footer="0"/>
  <pageSetup paperSize="9" scale="54" orientation="portrait" r:id="rId1"/>
  <headerFooter alignWithMargins="0"/>
  <colBreaks count="2" manualBreakCount="2">
    <brk id="49" max="82" man="1"/>
    <brk id="59" max="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Q2352"/>
  <sheetViews>
    <sheetView view="pageBreakPreview" zoomScale="50" zoomScaleNormal="65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330" sqref="A2330:IV2352"/>
    </sheetView>
  </sheetViews>
  <sheetFormatPr defaultRowHeight="18.75"/>
  <cols>
    <col min="1" max="1" width="26.85546875" style="160" customWidth="1"/>
    <col min="2" max="2" width="44.42578125" style="160" customWidth="1"/>
    <col min="3" max="3" width="20.7109375" style="160" customWidth="1"/>
    <col min="4" max="4" width="22.5703125" style="160" customWidth="1"/>
    <col min="5" max="5" width="21.5703125" style="160" customWidth="1"/>
    <col min="6" max="6" width="16.85546875" style="13" hidden="1" customWidth="1"/>
    <col min="7" max="7" width="13.7109375" style="13" hidden="1" customWidth="1"/>
    <col min="8" max="8" width="16.42578125" style="736" customWidth="1"/>
    <col min="9" max="9" width="17.140625" style="736" customWidth="1"/>
    <col min="10" max="10" width="9.140625" style="736" customWidth="1"/>
    <col min="11" max="16384" width="9.140625" style="160"/>
  </cols>
  <sheetData>
    <row r="1" spans="1:43" s="28" customFormat="1" ht="20.25" customHeight="1">
      <c r="A1" s="378"/>
      <c r="B1" s="378"/>
      <c r="C1" s="378"/>
      <c r="D1" s="379" t="s">
        <v>674</v>
      </c>
      <c r="F1"/>
      <c r="G1" s="29"/>
      <c r="H1" s="736"/>
      <c r="I1" s="775">
        <v>1</v>
      </c>
      <c r="J1" s="775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</row>
    <row r="2" spans="1:43" s="28" customFormat="1" ht="18" customHeight="1">
      <c r="A2" s="380"/>
      <c r="B2" s="380"/>
      <c r="C2" s="380"/>
      <c r="D2" s="379" t="s">
        <v>576</v>
      </c>
      <c r="E2" s="160"/>
      <c r="F2"/>
      <c r="G2" s="29"/>
      <c r="H2" s="775"/>
      <c r="I2" s="775">
        <v>1</v>
      </c>
      <c r="J2" s="775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</row>
    <row r="3" spans="1:43" s="28" customFormat="1" ht="18" customHeight="1">
      <c r="A3" s="380"/>
      <c r="B3" s="380"/>
      <c r="C3" s="380"/>
      <c r="D3" s="379" t="s">
        <v>66</v>
      </c>
      <c r="E3" s="160"/>
      <c r="F3"/>
      <c r="G3" s="29"/>
      <c r="H3" s="775"/>
      <c r="I3" s="775">
        <v>1</v>
      </c>
      <c r="J3" s="775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</row>
    <row r="4" spans="1:43" s="28" customFormat="1" ht="37.5" customHeight="1">
      <c r="A4" s="891" t="s">
        <v>11</v>
      </c>
      <c r="B4" s="891"/>
      <c r="C4" s="891"/>
      <c r="D4" s="891"/>
      <c r="E4" s="891"/>
      <c r="F4" s="892"/>
      <c r="G4" s="10"/>
      <c r="H4" s="775"/>
      <c r="I4" s="775">
        <v>1</v>
      </c>
      <c r="J4" s="775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</row>
    <row r="5" spans="1:43" ht="16.5" customHeight="1">
      <c r="A5" s="381"/>
      <c r="B5" s="381"/>
      <c r="C5" s="381"/>
      <c r="D5" s="381"/>
      <c r="E5" s="156" t="s">
        <v>531</v>
      </c>
      <c r="F5" s="222"/>
      <c r="G5" s="223"/>
      <c r="I5" s="736">
        <v>1</v>
      </c>
    </row>
    <row r="6" spans="1:43" ht="54.75" customHeight="1">
      <c r="A6" s="202" t="s">
        <v>943</v>
      </c>
      <c r="B6" s="202" t="s">
        <v>114</v>
      </c>
      <c r="C6" s="202" t="s">
        <v>392</v>
      </c>
      <c r="D6" s="371" t="s">
        <v>941</v>
      </c>
      <c r="E6" s="371" t="s">
        <v>942</v>
      </c>
      <c r="F6" s="222"/>
      <c r="G6" s="223"/>
      <c r="I6" s="736">
        <v>1</v>
      </c>
    </row>
    <row r="7" spans="1:43" ht="18" customHeight="1">
      <c r="A7" s="202">
        <v>1</v>
      </c>
      <c r="B7" s="202">
        <v>2</v>
      </c>
      <c r="C7" s="202">
        <v>3</v>
      </c>
      <c r="D7" s="371">
        <v>4</v>
      </c>
      <c r="E7" s="371">
        <v>5</v>
      </c>
      <c r="F7" s="222"/>
      <c r="G7" s="223"/>
      <c r="I7" s="736">
        <v>1</v>
      </c>
    </row>
    <row r="8" spans="1:43" ht="112.5">
      <c r="A8" s="881" t="s">
        <v>812</v>
      </c>
      <c r="B8" s="311" t="s">
        <v>778</v>
      </c>
      <c r="C8" s="314">
        <v>350000</v>
      </c>
      <c r="D8" s="314"/>
      <c r="E8" s="312">
        <v>350000</v>
      </c>
      <c r="F8" s="410"/>
      <c r="G8" s="410"/>
      <c r="H8" s="776">
        <f>E8+D8-C8</f>
        <v>0</v>
      </c>
      <c r="I8" s="776">
        <f>SUM(C8:E8)</f>
        <v>700000</v>
      </c>
    </row>
    <row r="9" spans="1:43" ht="93.75">
      <c r="A9" s="881"/>
      <c r="B9" s="311" t="s">
        <v>779</v>
      </c>
      <c r="C9" s="314">
        <v>1000000</v>
      </c>
      <c r="D9" s="314"/>
      <c r="E9" s="312">
        <v>1000000</v>
      </c>
      <c r="F9" s="412"/>
      <c r="G9" s="412"/>
      <c r="H9" s="776">
        <f t="shared" ref="H9:H72" si="0">E9+D9-C9</f>
        <v>0</v>
      </c>
      <c r="I9" s="776">
        <f t="shared" ref="I9:I72" si="1">SUM(C9:E9)</f>
        <v>2000000</v>
      </c>
    </row>
    <row r="10" spans="1:43" ht="37.5">
      <c r="A10" s="881"/>
      <c r="B10" s="667" t="s">
        <v>715</v>
      </c>
      <c r="C10" s="314">
        <v>129262</v>
      </c>
      <c r="D10" s="314">
        <v>129262</v>
      </c>
      <c r="E10" s="312"/>
      <c r="F10" s="412"/>
      <c r="G10" s="412"/>
      <c r="H10" s="776">
        <f t="shared" si="0"/>
        <v>0</v>
      </c>
      <c r="I10" s="776">
        <f t="shared" si="1"/>
        <v>258524</v>
      </c>
    </row>
    <row r="11" spans="1:43" hidden="1">
      <c r="A11" s="881"/>
      <c r="B11" s="311"/>
      <c r="C11" s="314"/>
      <c r="D11" s="314"/>
      <c r="E11" s="312"/>
      <c r="F11" s="412"/>
      <c r="G11" s="412"/>
      <c r="H11" s="411">
        <f t="shared" si="0"/>
        <v>0</v>
      </c>
      <c r="I11" s="411">
        <f t="shared" si="1"/>
        <v>0</v>
      </c>
      <c r="J11" s="160"/>
    </row>
    <row r="12" spans="1:43" hidden="1">
      <c r="A12" s="881"/>
      <c r="B12" s="311"/>
      <c r="C12" s="314"/>
      <c r="D12" s="314"/>
      <c r="E12" s="312"/>
      <c r="F12" s="412"/>
      <c r="G12" s="412"/>
      <c r="H12" s="411">
        <f t="shared" si="0"/>
        <v>0</v>
      </c>
      <c r="I12" s="411">
        <f t="shared" si="1"/>
        <v>0</v>
      </c>
      <c r="J12" s="160"/>
    </row>
    <row r="13" spans="1:43" hidden="1">
      <c r="A13" s="881"/>
      <c r="B13" s="311"/>
      <c r="C13" s="314"/>
      <c r="D13" s="314"/>
      <c r="E13" s="312"/>
      <c r="F13" s="412"/>
      <c r="G13" s="412"/>
      <c r="H13" s="411">
        <f t="shared" si="0"/>
        <v>0</v>
      </c>
      <c r="I13" s="411">
        <f t="shared" si="1"/>
        <v>0</v>
      </c>
      <c r="J13" s="160"/>
    </row>
    <row r="14" spans="1:43" hidden="1">
      <c r="A14" s="881"/>
      <c r="B14" s="311"/>
      <c r="C14" s="314"/>
      <c r="D14" s="314"/>
      <c r="E14" s="312"/>
      <c r="F14" s="412"/>
      <c r="G14" s="412"/>
      <c r="H14" s="411">
        <f t="shared" si="0"/>
        <v>0</v>
      </c>
      <c r="I14" s="411">
        <f t="shared" si="1"/>
        <v>0</v>
      </c>
      <c r="J14" s="160"/>
    </row>
    <row r="15" spans="1:43" hidden="1">
      <c r="A15" s="881"/>
      <c r="B15" s="311"/>
      <c r="C15" s="314"/>
      <c r="D15" s="314"/>
      <c r="E15" s="312"/>
      <c r="F15" s="412"/>
      <c r="G15" s="412"/>
      <c r="H15" s="411">
        <f t="shared" si="0"/>
        <v>0</v>
      </c>
      <c r="I15" s="411">
        <f t="shared" si="1"/>
        <v>0</v>
      </c>
      <c r="J15" s="160"/>
    </row>
    <row r="16" spans="1:43" hidden="1">
      <c r="A16" s="881"/>
      <c r="B16" s="311"/>
      <c r="C16" s="314"/>
      <c r="D16" s="314"/>
      <c r="E16" s="312"/>
      <c r="F16" s="412"/>
      <c r="G16" s="412"/>
      <c r="H16" s="411">
        <f t="shared" si="0"/>
        <v>0</v>
      </c>
      <c r="I16" s="411">
        <f t="shared" si="1"/>
        <v>0</v>
      </c>
      <c r="J16" s="160"/>
    </row>
    <row r="17" spans="1:9" s="160" customFormat="1" hidden="1">
      <c r="A17" s="881"/>
      <c r="B17" s="311"/>
      <c r="C17" s="314"/>
      <c r="D17" s="314"/>
      <c r="E17" s="312"/>
      <c r="F17" s="412"/>
      <c r="G17" s="412"/>
      <c r="H17" s="411">
        <f t="shared" si="0"/>
        <v>0</v>
      </c>
      <c r="I17" s="411">
        <f t="shared" si="1"/>
        <v>0</v>
      </c>
    </row>
    <row r="18" spans="1:9" s="160" customFormat="1" hidden="1">
      <c r="A18" s="881"/>
      <c r="B18" s="311"/>
      <c r="C18" s="314"/>
      <c r="D18" s="314"/>
      <c r="E18" s="312"/>
      <c r="F18" s="412"/>
      <c r="G18" s="412"/>
      <c r="H18" s="411">
        <f t="shared" si="0"/>
        <v>0</v>
      </c>
      <c r="I18" s="411">
        <f t="shared" si="1"/>
        <v>0</v>
      </c>
    </row>
    <row r="19" spans="1:9" s="160" customFormat="1" hidden="1">
      <c r="A19" s="881"/>
      <c r="B19" s="311"/>
      <c r="C19" s="314"/>
      <c r="D19" s="314"/>
      <c r="E19" s="312"/>
      <c r="F19" s="412"/>
      <c r="G19" s="412"/>
      <c r="H19" s="411">
        <f t="shared" si="0"/>
        <v>0</v>
      </c>
      <c r="I19" s="411">
        <f t="shared" si="1"/>
        <v>0</v>
      </c>
    </row>
    <row r="20" spans="1:9" s="160" customFormat="1" hidden="1">
      <c r="A20" s="881"/>
      <c r="B20" s="361"/>
      <c r="C20" s="312"/>
      <c r="D20" s="314"/>
      <c r="E20" s="312"/>
      <c r="F20" s="412"/>
      <c r="G20" s="412"/>
      <c r="H20" s="411">
        <f t="shared" si="0"/>
        <v>0</v>
      </c>
      <c r="I20" s="411">
        <f t="shared" si="1"/>
        <v>0</v>
      </c>
    </row>
    <row r="21" spans="1:9" s="160" customFormat="1" hidden="1">
      <c r="A21" s="881"/>
      <c r="B21" s="361"/>
      <c r="C21" s="312"/>
      <c r="D21" s="312"/>
      <c r="E21" s="312"/>
      <c r="F21" s="412"/>
      <c r="G21" s="412"/>
      <c r="H21" s="411">
        <f t="shared" si="0"/>
        <v>0</v>
      </c>
      <c r="I21" s="411">
        <f t="shared" si="1"/>
        <v>0</v>
      </c>
    </row>
    <row r="22" spans="1:9" s="160" customFormat="1" hidden="1">
      <c r="A22" s="881"/>
      <c r="B22" s="311"/>
      <c r="C22" s="314"/>
      <c r="D22" s="314"/>
      <c r="E22" s="312"/>
      <c r="F22" s="412"/>
      <c r="G22" s="412"/>
      <c r="H22" s="411">
        <f t="shared" si="0"/>
        <v>0</v>
      </c>
      <c r="I22" s="411">
        <f t="shared" si="1"/>
        <v>0</v>
      </c>
    </row>
    <row r="23" spans="1:9" s="160" customFormat="1" hidden="1">
      <c r="A23" s="881"/>
      <c r="B23" s="311"/>
      <c r="C23" s="314"/>
      <c r="D23" s="314"/>
      <c r="E23" s="312"/>
      <c r="F23" s="412"/>
      <c r="G23" s="412"/>
      <c r="H23" s="411">
        <f t="shared" si="0"/>
        <v>0</v>
      </c>
      <c r="I23" s="411">
        <f t="shared" si="1"/>
        <v>0</v>
      </c>
    </row>
    <row r="24" spans="1:9" s="160" customFormat="1" hidden="1">
      <c r="A24" s="881"/>
      <c r="B24" s="311"/>
      <c r="C24" s="314"/>
      <c r="D24" s="314"/>
      <c r="E24" s="312"/>
      <c r="F24" s="412"/>
      <c r="G24" s="412"/>
      <c r="H24" s="411">
        <f t="shared" si="0"/>
        <v>0</v>
      </c>
      <c r="I24" s="411">
        <f t="shared" si="1"/>
        <v>0</v>
      </c>
    </row>
    <row r="25" spans="1:9" s="13" customFormat="1" hidden="1">
      <c r="A25" s="851"/>
      <c r="B25" s="224"/>
      <c r="C25" s="314"/>
      <c r="D25" s="314"/>
      <c r="E25" s="315"/>
      <c r="F25" s="412"/>
      <c r="G25" s="412"/>
      <c r="H25" s="411">
        <f t="shared" si="0"/>
        <v>0</v>
      </c>
      <c r="I25" s="411">
        <f t="shared" si="1"/>
        <v>0</v>
      </c>
    </row>
    <row r="26" spans="1:9" s="13" customFormat="1" hidden="1">
      <c r="A26" s="851"/>
      <c r="B26" s="224"/>
      <c r="C26" s="314"/>
      <c r="D26" s="314"/>
      <c r="E26" s="315"/>
      <c r="F26" s="412"/>
      <c r="G26" s="412"/>
      <c r="H26" s="411">
        <f t="shared" si="0"/>
        <v>0</v>
      </c>
      <c r="I26" s="411">
        <f t="shared" si="1"/>
        <v>0</v>
      </c>
    </row>
    <row r="27" spans="1:9" s="13" customFormat="1" hidden="1">
      <c r="A27" s="851"/>
      <c r="B27" s="224"/>
      <c r="C27" s="314"/>
      <c r="D27" s="314"/>
      <c r="E27" s="315"/>
      <c r="F27" s="412"/>
      <c r="G27" s="412"/>
      <c r="H27" s="411">
        <f t="shared" si="0"/>
        <v>0</v>
      </c>
      <c r="I27" s="411">
        <f t="shared" si="1"/>
        <v>0</v>
      </c>
    </row>
    <row r="28" spans="1:9" s="13" customFormat="1" hidden="1">
      <c r="A28" s="851"/>
      <c r="B28" s="400"/>
      <c r="C28" s="314"/>
      <c r="D28" s="314"/>
      <c r="E28" s="315"/>
      <c r="F28" s="412"/>
      <c r="G28" s="412"/>
      <c r="H28" s="411">
        <f t="shared" si="0"/>
        <v>0</v>
      </c>
      <c r="I28" s="411">
        <f t="shared" si="1"/>
        <v>0</v>
      </c>
    </row>
    <row r="29" spans="1:9" s="13" customFormat="1" hidden="1">
      <c r="A29" s="851"/>
      <c r="B29" s="224"/>
      <c r="C29" s="314"/>
      <c r="D29" s="314"/>
      <c r="E29" s="314"/>
      <c r="F29" s="412"/>
      <c r="G29" s="412"/>
      <c r="H29" s="411">
        <f t="shared" si="0"/>
        <v>0</v>
      </c>
      <c r="I29" s="411">
        <f t="shared" si="1"/>
        <v>0</v>
      </c>
    </row>
    <row r="30" spans="1:9" s="13" customFormat="1" hidden="1">
      <c r="A30" s="851"/>
      <c r="B30" s="224"/>
      <c r="C30" s="314"/>
      <c r="D30" s="314"/>
      <c r="E30" s="314"/>
      <c r="F30" s="412"/>
      <c r="G30" s="412"/>
      <c r="H30" s="411">
        <f t="shared" si="0"/>
        <v>0</v>
      </c>
      <c r="I30" s="411">
        <f t="shared" si="1"/>
        <v>0</v>
      </c>
    </row>
    <row r="31" spans="1:9" s="13" customFormat="1" hidden="1">
      <c r="A31" s="851"/>
      <c r="B31" s="403"/>
      <c r="C31" s="404"/>
      <c r="D31" s="404"/>
      <c r="E31" s="404"/>
      <c r="F31" s="412"/>
      <c r="G31" s="412"/>
      <c r="H31" s="411">
        <f t="shared" si="0"/>
        <v>0</v>
      </c>
      <c r="I31" s="411">
        <f t="shared" si="1"/>
        <v>0</v>
      </c>
    </row>
    <row r="32" spans="1:9" s="13" customFormat="1" hidden="1">
      <c r="A32" s="851"/>
      <c r="B32" s="224"/>
      <c r="C32" s="314"/>
      <c r="D32" s="314"/>
      <c r="E32" s="315"/>
      <c r="F32" s="412"/>
      <c r="G32" s="412"/>
      <c r="H32" s="411">
        <f t="shared" si="0"/>
        <v>0</v>
      </c>
      <c r="I32" s="411">
        <f t="shared" si="1"/>
        <v>0</v>
      </c>
    </row>
    <row r="33" spans="1:9" s="13" customFormat="1" hidden="1">
      <c r="A33" s="851"/>
      <c r="B33" s="224"/>
      <c r="C33" s="314"/>
      <c r="D33" s="314"/>
      <c r="E33" s="315"/>
      <c r="F33" s="412"/>
      <c r="G33" s="412"/>
      <c r="H33" s="411">
        <f t="shared" si="0"/>
        <v>0</v>
      </c>
      <c r="I33" s="411">
        <f t="shared" si="1"/>
        <v>0</v>
      </c>
    </row>
    <row r="34" spans="1:9" s="13" customFormat="1" hidden="1">
      <c r="A34" s="851"/>
      <c r="B34" s="224"/>
      <c r="C34" s="314"/>
      <c r="D34" s="314"/>
      <c r="E34" s="315"/>
      <c r="F34" s="412"/>
      <c r="G34" s="412"/>
      <c r="H34" s="411">
        <f t="shared" si="0"/>
        <v>0</v>
      </c>
      <c r="I34" s="411">
        <f t="shared" si="1"/>
        <v>0</v>
      </c>
    </row>
    <row r="35" spans="1:9" s="13" customFormat="1" hidden="1">
      <c r="A35" s="851"/>
      <c r="B35" s="224"/>
      <c r="C35" s="314"/>
      <c r="D35" s="314"/>
      <c r="E35" s="315"/>
      <c r="F35" s="412"/>
      <c r="G35" s="412"/>
      <c r="H35" s="411">
        <f t="shared" si="0"/>
        <v>0</v>
      </c>
      <c r="I35" s="411">
        <f t="shared" si="1"/>
        <v>0</v>
      </c>
    </row>
    <row r="36" spans="1:9" s="13" customFormat="1" hidden="1">
      <c r="A36" s="851"/>
      <c r="B36" s="224"/>
      <c r="C36" s="314"/>
      <c r="D36" s="314"/>
      <c r="E36" s="315"/>
      <c r="F36" s="412"/>
      <c r="G36" s="412"/>
      <c r="H36" s="411">
        <f t="shared" si="0"/>
        <v>0</v>
      </c>
      <c r="I36" s="411">
        <f t="shared" si="1"/>
        <v>0</v>
      </c>
    </row>
    <row r="37" spans="1:9" s="13" customFormat="1" hidden="1">
      <c r="A37" s="851"/>
      <c r="B37" s="224"/>
      <c r="C37" s="315"/>
      <c r="D37" s="315"/>
      <c r="E37" s="315"/>
      <c r="F37" s="412"/>
      <c r="G37" s="412"/>
      <c r="H37" s="411">
        <f t="shared" si="0"/>
        <v>0</v>
      </c>
      <c r="I37" s="411">
        <f t="shared" si="1"/>
        <v>0</v>
      </c>
    </row>
    <row r="38" spans="1:9" s="13" customFormat="1" hidden="1">
      <c r="A38" s="851"/>
      <c r="B38" s="224"/>
      <c r="C38" s="315"/>
      <c r="D38" s="315"/>
      <c r="E38" s="315"/>
      <c r="F38" s="412"/>
      <c r="G38" s="412"/>
      <c r="H38" s="411">
        <f t="shared" si="0"/>
        <v>0</v>
      </c>
      <c r="I38" s="411">
        <f t="shared" si="1"/>
        <v>0</v>
      </c>
    </row>
    <row r="39" spans="1:9" s="13" customFormat="1" hidden="1">
      <c r="A39" s="851"/>
      <c r="B39" s="224"/>
      <c r="C39" s="315"/>
      <c r="D39" s="315"/>
      <c r="E39" s="315"/>
      <c r="F39" s="412"/>
      <c r="G39" s="412"/>
      <c r="H39" s="411">
        <f t="shared" si="0"/>
        <v>0</v>
      </c>
      <c r="I39" s="411">
        <f t="shared" si="1"/>
        <v>0</v>
      </c>
    </row>
    <row r="40" spans="1:9" s="13" customFormat="1" ht="83.25" hidden="1" customHeight="1">
      <c r="A40" s="851"/>
      <c r="B40" s="224"/>
      <c r="C40" s="315"/>
      <c r="D40" s="315"/>
      <c r="E40" s="315"/>
      <c r="F40" s="412"/>
      <c r="G40" s="412"/>
      <c r="H40" s="411">
        <f t="shared" si="0"/>
        <v>0</v>
      </c>
      <c r="I40" s="411">
        <f t="shared" si="1"/>
        <v>0</v>
      </c>
    </row>
    <row r="41" spans="1:9" s="13" customFormat="1" hidden="1">
      <c r="A41" s="851"/>
      <c r="B41" s="224"/>
      <c r="C41" s="314"/>
      <c r="D41" s="314"/>
      <c r="E41" s="315"/>
      <c r="F41" s="412"/>
      <c r="G41" s="412"/>
      <c r="H41" s="411">
        <f t="shared" si="0"/>
        <v>0</v>
      </c>
      <c r="I41" s="411">
        <f t="shared" si="1"/>
        <v>0</v>
      </c>
    </row>
    <row r="42" spans="1:9" s="13" customFormat="1" hidden="1">
      <c r="A42" s="851"/>
      <c r="B42" s="224"/>
      <c r="C42" s="314"/>
      <c r="D42" s="314"/>
      <c r="E42" s="315"/>
      <c r="F42" s="412"/>
      <c r="G42" s="412"/>
      <c r="H42" s="411">
        <f t="shared" si="0"/>
        <v>0</v>
      </c>
      <c r="I42" s="411">
        <f t="shared" si="1"/>
        <v>0</v>
      </c>
    </row>
    <row r="43" spans="1:9" s="13" customFormat="1" hidden="1">
      <c r="A43" s="851"/>
      <c r="B43" s="224"/>
      <c r="C43" s="314"/>
      <c r="D43" s="314"/>
      <c r="E43" s="315"/>
      <c r="F43" s="412"/>
      <c r="G43" s="412"/>
      <c r="H43" s="411">
        <f t="shared" si="0"/>
        <v>0</v>
      </c>
      <c r="I43" s="411">
        <f t="shared" si="1"/>
        <v>0</v>
      </c>
    </row>
    <row r="44" spans="1:9" s="13" customFormat="1" hidden="1">
      <c r="A44" s="851"/>
      <c r="B44" s="224"/>
      <c r="C44" s="314"/>
      <c r="D44" s="314"/>
      <c r="E44" s="315"/>
      <c r="F44" s="412"/>
      <c r="G44" s="412"/>
      <c r="H44" s="411">
        <f t="shared" si="0"/>
        <v>0</v>
      </c>
      <c r="I44" s="411">
        <f t="shared" si="1"/>
        <v>0</v>
      </c>
    </row>
    <row r="45" spans="1:9" s="13" customFormat="1" hidden="1">
      <c r="A45" s="851"/>
      <c r="B45" s="224"/>
      <c r="C45" s="314"/>
      <c r="D45" s="314"/>
      <c r="E45" s="315"/>
      <c r="F45" s="412"/>
      <c r="G45" s="412"/>
      <c r="H45" s="411">
        <f t="shared" si="0"/>
        <v>0</v>
      </c>
      <c r="I45" s="411">
        <f t="shared" si="1"/>
        <v>0</v>
      </c>
    </row>
    <row r="46" spans="1:9" s="13" customFormat="1" hidden="1">
      <c r="A46" s="851"/>
      <c r="B46" s="224"/>
      <c r="C46" s="314"/>
      <c r="D46" s="314"/>
      <c r="E46" s="315"/>
      <c r="F46" s="412"/>
      <c r="G46" s="412"/>
      <c r="H46" s="411">
        <f t="shared" si="0"/>
        <v>0</v>
      </c>
      <c r="I46" s="411">
        <f t="shared" si="1"/>
        <v>0</v>
      </c>
    </row>
    <row r="47" spans="1:9" s="13" customFormat="1" hidden="1">
      <c r="A47" s="851"/>
      <c r="B47" s="224"/>
      <c r="C47" s="314"/>
      <c r="D47" s="314"/>
      <c r="E47" s="315"/>
      <c r="F47" s="412"/>
      <c r="G47" s="412"/>
      <c r="H47" s="411">
        <f t="shared" si="0"/>
        <v>0</v>
      </c>
      <c r="I47" s="411">
        <f t="shared" si="1"/>
        <v>0</v>
      </c>
    </row>
    <row r="48" spans="1:9" s="13" customFormat="1" hidden="1">
      <c r="A48" s="851"/>
      <c r="B48" s="224"/>
      <c r="C48" s="314"/>
      <c r="D48" s="314"/>
      <c r="E48" s="315"/>
      <c r="F48" s="412"/>
      <c r="G48" s="412"/>
      <c r="H48" s="411">
        <f t="shared" si="0"/>
        <v>0</v>
      </c>
      <c r="I48" s="411">
        <f t="shared" si="1"/>
        <v>0</v>
      </c>
    </row>
    <row r="49" spans="1:9" s="13" customFormat="1" hidden="1">
      <c r="A49" s="851"/>
      <c r="B49" s="224"/>
      <c r="C49" s="314"/>
      <c r="D49" s="314"/>
      <c r="E49" s="315"/>
      <c r="F49" s="412"/>
      <c r="G49" s="412"/>
      <c r="H49" s="411">
        <f t="shared" si="0"/>
        <v>0</v>
      </c>
      <c r="I49" s="411">
        <f t="shared" si="1"/>
        <v>0</v>
      </c>
    </row>
    <row r="50" spans="1:9" s="13" customFormat="1" hidden="1">
      <c r="A50" s="851"/>
      <c r="B50" s="224"/>
      <c r="C50" s="314"/>
      <c r="D50" s="314"/>
      <c r="E50" s="315"/>
      <c r="F50" s="412"/>
      <c r="G50" s="412"/>
      <c r="H50" s="411">
        <f t="shared" si="0"/>
        <v>0</v>
      </c>
      <c r="I50" s="411">
        <f t="shared" si="1"/>
        <v>0</v>
      </c>
    </row>
    <row r="51" spans="1:9" s="13" customFormat="1" hidden="1">
      <c r="A51" s="851"/>
      <c r="B51" s="224"/>
      <c r="C51" s="314"/>
      <c r="D51" s="314"/>
      <c r="E51" s="315"/>
      <c r="F51" s="412"/>
      <c r="G51" s="412"/>
      <c r="H51" s="411">
        <f t="shared" si="0"/>
        <v>0</v>
      </c>
      <c r="I51" s="411">
        <f t="shared" si="1"/>
        <v>0</v>
      </c>
    </row>
    <row r="52" spans="1:9" s="13" customFormat="1" hidden="1">
      <c r="A52" s="851"/>
      <c r="B52" s="224"/>
      <c r="C52" s="314"/>
      <c r="D52" s="314"/>
      <c r="E52" s="315"/>
      <c r="F52" s="412"/>
      <c r="G52" s="412"/>
      <c r="H52" s="411">
        <f t="shared" si="0"/>
        <v>0</v>
      </c>
      <c r="I52" s="411">
        <f t="shared" si="1"/>
        <v>0</v>
      </c>
    </row>
    <row r="53" spans="1:9" s="13" customFormat="1" hidden="1">
      <c r="A53" s="851"/>
      <c r="B53" s="224"/>
      <c r="C53" s="314"/>
      <c r="D53" s="314"/>
      <c r="E53" s="315"/>
      <c r="F53" s="412"/>
      <c r="G53" s="412"/>
      <c r="H53" s="411">
        <f t="shared" si="0"/>
        <v>0</v>
      </c>
      <c r="I53" s="411">
        <f t="shared" si="1"/>
        <v>0</v>
      </c>
    </row>
    <row r="54" spans="1:9" s="13" customFormat="1" hidden="1">
      <c r="A54" s="851"/>
      <c r="B54" s="224"/>
      <c r="C54" s="314"/>
      <c r="D54" s="314"/>
      <c r="E54" s="315"/>
      <c r="F54" s="412"/>
      <c r="G54" s="412"/>
      <c r="H54" s="411">
        <f t="shared" si="0"/>
        <v>0</v>
      </c>
      <c r="I54" s="411">
        <f t="shared" si="1"/>
        <v>0</v>
      </c>
    </row>
    <row r="55" spans="1:9" s="13" customFormat="1" hidden="1">
      <c r="A55" s="851"/>
      <c r="B55" s="224"/>
      <c r="C55" s="314"/>
      <c r="D55" s="314"/>
      <c r="E55" s="315"/>
      <c r="F55" s="412"/>
      <c r="G55" s="412"/>
      <c r="H55" s="411">
        <f t="shared" si="0"/>
        <v>0</v>
      </c>
      <c r="I55" s="411">
        <f t="shared" si="1"/>
        <v>0</v>
      </c>
    </row>
    <row r="56" spans="1:9" s="13" customFormat="1" hidden="1">
      <c r="A56" s="851"/>
      <c r="B56" s="224"/>
      <c r="C56" s="314"/>
      <c r="D56" s="314"/>
      <c r="E56" s="315"/>
      <c r="F56" s="412"/>
      <c r="G56" s="412"/>
      <c r="H56" s="411">
        <f t="shared" si="0"/>
        <v>0</v>
      </c>
      <c r="I56" s="411">
        <f t="shared" si="1"/>
        <v>0</v>
      </c>
    </row>
    <row r="57" spans="1:9" s="13" customFormat="1" hidden="1">
      <c r="A57" s="851"/>
      <c r="B57" s="224"/>
      <c r="C57" s="314"/>
      <c r="D57" s="314"/>
      <c r="E57" s="315"/>
      <c r="F57" s="412"/>
      <c r="G57" s="412"/>
      <c r="H57" s="411">
        <f t="shared" si="0"/>
        <v>0</v>
      </c>
      <c r="I57" s="411">
        <f t="shared" si="1"/>
        <v>0</v>
      </c>
    </row>
    <row r="58" spans="1:9" s="13" customFormat="1" hidden="1">
      <c r="A58" s="851"/>
      <c r="B58" s="224"/>
      <c r="C58" s="314"/>
      <c r="D58" s="314"/>
      <c r="E58" s="315"/>
      <c r="F58" s="412"/>
      <c r="G58" s="412"/>
      <c r="H58" s="411">
        <f t="shared" si="0"/>
        <v>0</v>
      </c>
      <c r="I58" s="411">
        <f t="shared" si="1"/>
        <v>0</v>
      </c>
    </row>
    <row r="59" spans="1:9" s="13" customFormat="1" hidden="1">
      <c r="A59" s="851"/>
      <c r="B59" s="224"/>
      <c r="C59" s="314"/>
      <c r="D59" s="314"/>
      <c r="E59" s="315"/>
      <c r="F59" s="412"/>
      <c r="G59" s="412"/>
      <c r="H59" s="411">
        <f t="shared" si="0"/>
        <v>0</v>
      </c>
      <c r="I59" s="411">
        <f t="shared" si="1"/>
        <v>0</v>
      </c>
    </row>
    <row r="60" spans="1:9" s="13" customFormat="1" hidden="1">
      <c r="A60" s="851"/>
      <c r="B60" s="224"/>
      <c r="C60" s="314"/>
      <c r="D60" s="314"/>
      <c r="E60" s="315"/>
      <c r="F60" s="412"/>
      <c r="G60" s="412"/>
      <c r="H60" s="411">
        <f t="shared" si="0"/>
        <v>0</v>
      </c>
      <c r="I60" s="411">
        <f t="shared" si="1"/>
        <v>0</v>
      </c>
    </row>
    <row r="61" spans="1:9" s="13" customFormat="1" hidden="1">
      <c r="A61" s="851"/>
      <c r="B61" s="224"/>
      <c r="C61" s="314"/>
      <c r="D61" s="314"/>
      <c r="E61" s="315"/>
      <c r="F61" s="412"/>
      <c r="G61" s="412"/>
      <c r="H61" s="411">
        <f t="shared" si="0"/>
        <v>0</v>
      </c>
      <c r="I61" s="411">
        <f t="shared" si="1"/>
        <v>0</v>
      </c>
    </row>
    <row r="62" spans="1:9" s="13" customFormat="1" hidden="1">
      <c r="A62" s="851"/>
      <c r="B62" s="224"/>
      <c r="C62" s="314"/>
      <c r="D62" s="314"/>
      <c r="E62" s="315"/>
      <c r="F62" s="412"/>
      <c r="G62" s="412"/>
      <c r="H62" s="411">
        <f t="shared" si="0"/>
        <v>0</v>
      </c>
      <c r="I62" s="411">
        <f t="shared" si="1"/>
        <v>0</v>
      </c>
    </row>
    <row r="63" spans="1:9" s="13" customFormat="1" hidden="1">
      <c r="A63" s="851"/>
      <c r="B63" s="224"/>
      <c r="C63" s="314"/>
      <c r="D63" s="314"/>
      <c r="E63" s="315"/>
      <c r="F63" s="412"/>
      <c r="G63" s="412"/>
      <c r="H63" s="411">
        <f t="shared" si="0"/>
        <v>0</v>
      </c>
      <c r="I63" s="411">
        <f t="shared" si="1"/>
        <v>0</v>
      </c>
    </row>
    <row r="64" spans="1:9" s="13" customFormat="1" hidden="1">
      <c r="A64" s="851"/>
      <c r="B64" s="224"/>
      <c r="C64" s="314"/>
      <c r="D64" s="314"/>
      <c r="E64" s="315"/>
      <c r="F64" s="412"/>
      <c r="G64" s="412"/>
      <c r="H64" s="411">
        <f t="shared" si="0"/>
        <v>0</v>
      </c>
      <c r="I64" s="411">
        <f t="shared" si="1"/>
        <v>0</v>
      </c>
    </row>
    <row r="65" spans="1:9" s="13" customFormat="1" hidden="1">
      <c r="A65" s="851"/>
      <c r="B65" s="224"/>
      <c r="C65" s="314"/>
      <c r="D65" s="314"/>
      <c r="E65" s="315"/>
      <c r="F65" s="412"/>
      <c r="G65" s="412"/>
      <c r="H65" s="411">
        <f t="shared" si="0"/>
        <v>0</v>
      </c>
      <c r="I65" s="411">
        <f t="shared" si="1"/>
        <v>0</v>
      </c>
    </row>
    <row r="66" spans="1:9" s="13" customFormat="1" hidden="1">
      <c r="A66" s="851"/>
      <c r="B66" s="224"/>
      <c r="C66" s="314"/>
      <c r="D66" s="314"/>
      <c r="E66" s="315"/>
      <c r="F66" s="412"/>
      <c r="G66" s="412"/>
      <c r="H66" s="411">
        <f t="shared" si="0"/>
        <v>0</v>
      </c>
      <c r="I66" s="411">
        <f t="shared" si="1"/>
        <v>0</v>
      </c>
    </row>
    <row r="67" spans="1:9" s="13" customFormat="1" hidden="1">
      <c r="A67" s="851"/>
      <c r="B67" s="224"/>
      <c r="C67" s="314"/>
      <c r="D67" s="314"/>
      <c r="E67" s="315"/>
      <c r="F67" s="412"/>
      <c r="G67" s="412"/>
      <c r="H67" s="411">
        <f t="shared" si="0"/>
        <v>0</v>
      </c>
      <c r="I67" s="411">
        <f t="shared" si="1"/>
        <v>0</v>
      </c>
    </row>
    <row r="68" spans="1:9" s="13" customFormat="1" hidden="1">
      <c r="A68" s="851"/>
      <c r="B68" s="224"/>
      <c r="C68" s="314"/>
      <c r="D68" s="314"/>
      <c r="E68" s="315"/>
      <c r="F68" s="412"/>
      <c r="G68" s="412"/>
      <c r="H68" s="411">
        <f t="shared" si="0"/>
        <v>0</v>
      </c>
      <c r="I68" s="411">
        <f t="shared" si="1"/>
        <v>0</v>
      </c>
    </row>
    <row r="69" spans="1:9" s="13" customFormat="1" hidden="1">
      <c r="A69" s="851"/>
      <c r="B69" s="224"/>
      <c r="C69" s="314"/>
      <c r="D69" s="314"/>
      <c r="E69" s="315"/>
      <c r="F69" s="412"/>
      <c r="G69" s="412"/>
      <c r="H69" s="411">
        <f t="shared" si="0"/>
        <v>0</v>
      </c>
      <c r="I69" s="411">
        <f t="shared" si="1"/>
        <v>0</v>
      </c>
    </row>
    <row r="70" spans="1:9" s="13" customFormat="1" hidden="1">
      <c r="A70" s="851"/>
      <c r="B70" s="224"/>
      <c r="C70" s="314"/>
      <c r="D70" s="314"/>
      <c r="E70" s="315"/>
      <c r="F70" s="412"/>
      <c r="G70" s="412"/>
      <c r="H70" s="411">
        <f t="shared" si="0"/>
        <v>0</v>
      </c>
      <c r="I70" s="411">
        <f t="shared" si="1"/>
        <v>0</v>
      </c>
    </row>
    <row r="71" spans="1:9" s="13" customFormat="1" hidden="1">
      <c r="A71" s="851"/>
      <c r="B71" s="224"/>
      <c r="C71" s="314"/>
      <c r="D71" s="314"/>
      <c r="E71" s="315"/>
      <c r="F71" s="412"/>
      <c r="G71" s="412"/>
      <c r="H71" s="411">
        <f t="shared" si="0"/>
        <v>0</v>
      </c>
      <c r="I71" s="411">
        <f t="shared" si="1"/>
        <v>0</v>
      </c>
    </row>
    <row r="72" spans="1:9" s="13" customFormat="1" hidden="1">
      <c r="A72" s="851"/>
      <c r="B72" s="224"/>
      <c r="C72" s="314"/>
      <c r="D72" s="314"/>
      <c r="E72" s="315"/>
      <c r="F72" s="412"/>
      <c r="G72" s="412"/>
      <c r="H72" s="411">
        <f t="shared" si="0"/>
        <v>0</v>
      </c>
      <c r="I72" s="411">
        <f t="shared" si="1"/>
        <v>0</v>
      </c>
    </row>
    <row r="73" spans="1:9" s="13" customFormat="1" hidden="1">
      <c r="A73" s="851"/>
      <c r="B73" s="224"/>
      <c r="C73" s="314"/>
      <c r="D73" s="314"/>
      <c r="E73" s="315"/>
      <c r="F73" s="412"/>
      <c r="G73" s="412"/>
      <c r="H73" s="411">
        <f t="shared" ref="H73:H136" si="2">E73+D73-C73</f>
        <v>0</v>
      </c>
      <c r="I73" s="411">
        <f t="shared" ref="I73:I136" si="3">SUM(C73:E73)</f>
        <v>0</v>
      </c>
    </row>
    <row r="74" spans="1:9" s="13" customFormat="1" hidden="1">
      <c r="A74" s="851"/>
      <c r="B74" s="224"/>
      <c r="C74" s="314"/>
      <c r="D74" s="314"/>
      <c r="E74" s="315"/>
      <c r="F74" s="412"/>
      <c r="G74" s="412"/>
      <c r="H74" s="411">
        <f t="shared" si="2"/>
        <v>0</v>
      </c>
      <c r="I74" s="411">
        <f t="shared" si="3"/>
        <v>0</v>
      </c>
    </row>
    <row r="75" spans="1:9" s="13" customFormat="1" hidden="1">
      <c r="A75" s="851"/>
      <c r="B75" s="224"/>
      <c r="C75" s="314"/>
      <c r="D75" s="314"/>
      <c r="E75" s="315"/>
      <c r="F75" s="412"/>
      <c r="G75" s="412"/>
      <c r="H75" s="411">
        <f t="shared" si="2"/>
        <v>0</v>
      </c>
      <c r="I75" s="411">
        <f t="shared" si="3"/>
        <v>0</v>
      </c>
    </row>
    <row r="76" spans="1:9" s="13" customFormat="1" hidden="1">
      <c r="A76" s="851"/>
      <c r="B76" s="408"/>
      <c r="C76" s="462"/>
      <c r="D76" s="448"/>
      <c r="E76" s="315"/>
      <c r="F76" s="412"/>
      <c r="G76" s="412"/>
      <c r="H76" s="411">
        <f t="shared" si="2"/>
        <v>0</v>
      </c>
      <c r="I76" s="411">
        <f t="shared" si="3"/>
        <v>0</v>
      </c>
    </row>
    <row r="77" spans="1:9" s="13" customFormat="1" hidden="1">
      <c r="A77" s="851"/>
      <c r="B77" s="224"/>
      <c r="C77" s="314"/>
      <c r="D77" s="314"/>
      <c r="E77" s="315"/>
      <c r="F77" s="412"/>
      <c r="G77" s="412"/>
      <c r="H77" s="411">
        <f t="shared" si="2"/>
        <v>0</v>
      </c>
      <c r="I77" s="411">
        <f t="shared" si="3"/>
        <v>0</v>
      </c>
    </row>
    <row r="78" spans="1:9" s="13" customFormat="1" hidden="1">
      <c r="A78" s="851"/>
      <c r="B78" s="224"/>
      <c r="C78" s="314"/>
      <c r="D78" s="314"/>
      <c r="E78" s="315"/>
      <c r="F78" s="412"/>
      <c r="G78" s="412"/>
      <c r="H78" s="411">
        <f t="shared" si="2"/>
        <v>0</v>
      </c>
      <c r="I78" s="411">
        <f t="shared" si="3"/>
        <v>0</v>
      </c>
    </row>
    <row r="79" spans="1:9" s="13" customFormat="1" hidden="1">
      <c r="A79" s="851"/>
      <c r="B79" s="224"/>
      <c r="C79" s="314"/>
      <c r="D79" s="314"/>
      <c r="E79" s="315"/>
      <c r="F79" s="412"/>
      <c r="G79" s="412"/>
      <c r="H79" s="411">
        <f t="shared" si="2"/>
        <v>0</v>
      </c>
      <c r="I79" s="411">
        <f t="shared" si="3"/>
        <v>0</v>
      </c>
    </row>
    <row r="80" spans="1:9" s="13" customFormat="1" ht="18" hidden="1" customHeight="1">
      <c r="A80" s="880"/>
      <c r="B80" s="514"/>
      <c r="C80" s="515"/>
      <c r="D80" s="515"/>
      <c r="E80" s="516"/>
      <c r="F80" s="412"/>
      <c r="G80" s="412"/>
      <c r="H80" s="411">
        <f t="shared" si="2"/>
        <v>0</v>
      </c>
      <c r="I80" s="411">
        <f t="shared" si="3"/>
        <v>0</v>
      </c>
    </row>
    <row r="81" spans="1:10" s="13" customFormat="1" ht="18" hidden="1" customHeight="1">
      <c r="A81" s="880"/>
      <c r="B81" s="311"/>
      <c r="C81" s="314"/>
      <c r="D81" s="314"/>
      <c r="E81" s="312"/>
      <c r="F81" s="412"/>
      <c r="G81" s="412"/>
      <c r="H81" s="411">
        <f t="shared" si="2"/>
        <v>0</v>
      </c>
      <c r="I81" s="411">
        <f t="shared" si="3"/>
        <v>0</v>
      </c>
    </row>
    <row r="82" spans="1:10" s="13" customFormat="1" ht="18" hidden="1" customHeight="1">
      <c r="A82" s="880"/>
      <c r="B82" s="311"/>
      <c r="C82" s="314"/>
      <c r="D82" s="314"/>
      <c r="E82" s="312"/>
      <c r="F82" s="412"/>
      <c r="G82" s="412"/>
      <c r="H82" s="411">
        <f t="shared" si="2"/>
        <v>0</v>
      </c>
      <c r="I82" s="411">
        <f t="shared" si="3"/>
        <v>0</v>
      </c>
    </row>
    <row r="83" spans="1:10" s="13" customFormat="1" ht="18" hidden="1" customHeight="1">
      <c r="A83" s="880"/>
      <c r="B83" s="311"/>
      <c r="C83" s="314"/>
      <c r="D83" s="314"/>
      <c r="E83" s="312"/>
      <c r="F83" s="412"/>
      <c r="G83" s="412"/>
      <c r="H83" s="411">
        <f t="shared" si="2"/>
        <v>0</v>
      </c>
      <c r="I83" s="411">
        <f t="shared" si="3"/>
        <v>0</v>
      </c>
    </row>
    <row r="84" spans="1:10" s="13" customFormat="1" ht="18" hidden="1" customHeight="1">
      <c r="A84" s="880"/>
      <c r="B84" s="311"/>
      <c r="C84" s="314"/>
      <c r="D84" s="314"/>
      <c r="E84" s="312"/>
      <c r="F84" s="412"/>
      <c r="G84" s="412"/>
      <c r="H84" s="411">
        <f t="shared" si="2"/>
        <v>0</v>
      </c>
      <c r="I84" s="411">
        <f t="shared" si="3"/>
        <v>0</v>
      </c>
    </row>
    <row r="85" spans="1:10" s="13" customFormat="1" ht="18" hidden="1" customHeight="1">
      <c r="A85" s="880"/>
      <c r="B85" s="311"/>
      <c r="C85" s="314"/>
      <c r="D85" s="314"/>
      <c r="E85" s="312"/>
      <c r="F85" s="412"/>
      <c r="G85" s="412"/>
      <c r="H85" s="411">
        <f t="shared" si="2"/>
        <v>0</v>
      </c>
      <c r="I85" s="411">
        <f t="shared" si="3"/>
        <v>0</v>
      </c>
    </row>
    <row r="86" spans="1:10" s="13" customFormat="1" ht="18" hidden="1" customHeight="1">
      <c r="A86" s="880"/>
      <c r="B86" s="311"/>
      <c r="C86" s="314"/>
      <c r="D86" s="314"/>
      <c r="E86" s="312"/>
      <c r="F86" s="412"/>
      <c r="G86" s="412"/>
      <c r="H86" s="411">
        <f t="shared" si="2"/>
        <v>0</v>
      </c>
      <c r="I86" s="411">
        <f t="shared" si="3"/>
        <v>0</v>
      </c>
    </row>
    <row r="87" spans="1:10" s="13" customFormat="1" ht="18" hidden="1" customHeight="1">
      <c r="A87" s="880"/>
      <c r="B87" s="224"/>
      <c r="C87" s="314"/>
      <c r="D87" s="314"/>
      <c r="E87" s="315"/>
      <c r="F87" s="412"/>
      <c r="G87" s="412"/>
      <c r="H87" s="411">
        <f t="shared" si="2"/>
        <v>0</v>
      </c>
      <c r="I87" s="411">
        <f t="shared" si="3"/>
        <v>0</v>
      </c>
    </row>
    <row r="88" spans="1:10" s="13" customFormat="1" ht="18" hidden="1" customHeight="1">
      <c r="A88" s="880"/>
      <c r="B88" s="311"/>
      <c r="C88" s="314"/>
      <c r="D88" s="314"/>
      <c r="E88" s="312"/>
      <c r="F88" s="412"/>
      <c r="G88" s="412"/>
      <c r="H88" s="411">
        <f t="shared" si="2"/>
        <v>0</v>
      </c>
      <c r="I88" s="411">
        <f t="shared" si="3"/>
        <v>0</v>
      </c>
    </row>
    <row r="89" spans="1:10" s="13" customFormat="1" ht="18" hidden="1" customHeight="1">
      <c r="A89" s="880"/>
      <c r="B89" s="311"/>
      <c r="C89" s="314"/>
      <c r="D89" s="314"/>
      <c r="E89" s="312"/>
      <c r="F89" s="412"/>
      <c r="G89" s="412"/>
      <c r="H89" s="411">
        <f t="shared" si="2"/>
        <v>0</v>
      </c>
      <c r="I89" s="411">
        <f t="shared" si="3"/>
        <v>0</v>
      </c>
    </row>
    <row r="90" spans="1:10" s="13" customFormat="1" ht="18" hidden="1" customHeight="1">
      <c r="A90" s="880"/>
      <c r="B90" s="311"/>
      <c r="C90" s="314"/>
      <c r="D90" s="314"/>
      <c r="E90" s="312"/>
      <c r="F90" s="412"/>
      <c r="G90" s="412"/>
      <c r="H90" s="411">
        <f t="shared" si="2"/>
        <v>0</v>
      </c>
      <c r="I90" s="411">
        <f t="shared" si="3"/>
        <v>0</v>
      </c>
    </row>
    <row r="91" spans="1:10" s="13" customFormat="1" ht="18" hidden="1" customHeight="1">
      <c r="A91" s="880"/>
      <c r="B91" s="311"/>
      <c r="C91" s="314"/>
      <c r="D91" s="314"/>
      <c r="E91" s="312"/>
      <c r="F91" s="412"/>
      <c r="G91" s="412"/>
      <c r="H91" s="411">
        <f t="shared" si="2"/>
        <v>0</v>
      </c>
      <c r="I91" s="411">
        <f t="shared" si="3"/>
        <v>0</v>
      </c>
    </row>
    <row r="92" spans="1:10" s="13" customFormat="1" ht="18" hidden="1" customHeight="1">
      <c r="A92" s="880"/>
      <c r="B92" s="224"/>
      <c r="C92" s="314"/>
      <c r="D92" s="314"/>
      <c r="E92" s="315"/>
      <c r="F92" s="412"/>
      <c r="G92" s="412"/>
      <c r="H92" s="411">
        <f t="shared" si="2"/>
        <v>0</v>
      </c>
      <c r="I92" s="411">
        <f t="shared" si="3"/>
        <v>0</v>
      </c>
    </row>
    <row r="93" spans="1:10" s="13" customFormat="1" ht="18" hidden="1" customHeight="1">
      <c r="A93" s="880"/>
      <c r="B93" s="224"/>
      <c r="C93" s="314"/>
      <c r="D93" s="314"/>
      <c r="E93" s="315"/>
      <c r="F93" s="412"/>
      <c r="G93" s="412"/>
      <c r="H93" s="411">
        <f t="shared" si="2"/>
        <v>0</v>
      </c>
      <c r="I93" s="411">
        <f t="shared" si="3"/>
        <v>0</v>
      </c>
    </row>
    <row r="94" spans="1:10" s="13" customFormat="1" ht="18" hidden="1" customHeight="1">
      <c r="A94" s="880"/>
      <c r="B94" s="224"/>
      <c r="C94" s="314"/>
      <c r="D94" s="314"/>
      <c r="E94" s="315"/>
      <c r="F94" s="412"/>
      <c r="G94" s="412"/>
      <c r="H94" s="411">
        <f t="shared" si="2"/>
        <v>0</v>
      </c>
      <c r="I94" s="411">
        <f t="shared" si="3"/>
        <v>0</v>
      </c>
    </row>
    <row r="95" spans="1:10" s="13" customFormat="1" hidden="1">
      <c r="A95" s="880"/>
      <c r="B95" s="500"/>
      <c r="C95" s="501"/>
      <c r="D95" s="501"/>
      <c r="E95" s="502"/>
      <c r="F95" s="412"/>
      <c r="G95" s="412"/>
      <c r="H95" s="411">
        <f t="shared" si="2"/>
        <v>0</v>
      </c>
      <c r="I95" s="411">
        <f t="shared" si="3"/>
        <v>0</v>
      </c>
    </row>
    <row r="96" spans="1:10" s="384" customFormat="1">
      <c r="A96" s="881"/>
      <c r="B96" s="383" t="s">
        <v>900</v>
      </c>
      <c r="C96" s="413">
        <f>SUM(C8:C95)</f>
        <v>1479262</v>
      </c>
      <c r="D96" s="413">
        <f>SUM(D8:D95)</f>
        <v>129262</v>
      </c>
      <c r="E96" s="413">
        <f>SUM(E8:E95)</f>
        <v>1350000</v>
      </c>
      <c r="F96" s="493">
        <f>SUM(F9:F29)</f>
        <v>0</v>
      </c>
      <c r="G96" s="414">
        <f>SUM(G9:G29)</f>
        <v>0</v>
      </c>
      <c r="H96" s="776">
        <f t="shared" si="2"/>
        <v>0</v>
      </c>
      <c r="I96" s="776">
        <f t="shared" si="3"/>
        <v>2958524</v>
      </c>
      <c r="J96" s="777"/>
    </row>
    <row r="97" spans="1:10" ht="93.75">
      <c r="A97" s="881" t="s">
        <v>816</v>
      </c>
      <c r="B97" s="311" t="s">
        <v>55</v>
      </c>
      <c r="C97" s="363">
        <v>150000</v>
      </c>
      <c r="D97" s="314"/>
      <c r="E97" s="312">
        <v>150000</v>
      </c>
      <c r="F97" s="412"/>
      <c r="G97" s="412"/>
      <c r="H97" s="776">
        <f t="shared" si="2"/>
        <v>0</v>
      </c>
      <c r="I97" s="776">
        <f t="shared" si="3"/>
        <v>300000</v>
      </c>
    </row>
    <row r="98" spans="1:10" hidden="1">
      <c r="A98" s="881"/>
      <c r="B98" s="311"/>
      <c r="C98" s="314"/>
      <c r="D98" s="314"/>
      <c r="E98" s="312"/>
      <c r="F98" s="412"/>
      <c r="G98" s="412"/>
      <c r="H98" s="411">
        <f t="shared" si="2"/>
        <v>0</v>
      </c>
      <c r="I98" s="411">
        <f t="shared" si="3"/>
        <v>0</v>
      </c>
      <c r="J98" s="160"/>
    </row>
    <row r="99" spans="1:10" hidden="1">
      <c r="A99" s="881"/>
      <c r="B99" s="311"/>
      <c r="C99" s="314"/>
      <c r="D99" s="314"/>
      <c r="E99" s="312"/>
      <c r="F99" s="412"/>
      <c r="G99" s="412"/>
      <c r="H99" s="411">
        <f t="shared" si="2"/>
        <v>0</v>
      </c>
      <c r="I99" s="411">
        <f t="shared" si="3"/>
        <v>0</v>
      </c>
      <c r="J99" s="160"/>
    </row>
    <row r="100" spans="1:10" hidden="1">
      <c r="A100" s="881"/>
      <c r="B100" s="313"/>
      <c r="C100" s="392"/>
      <c r="D100" s="314"/>
      <c r="E100" s="435"/>
      <c r="F100" s="412"/>
      <c r="G100" s="412"/>
      <c r="H100" s="411">
        <f t="shared" si="2"/>
        <v>0</v>
      </c>
      <c r="I100" s="411">
        <f t="shared" si="3"/>
        <v>0</v>
      </c>
      <c r="J100" s="160"/>
    </row>
    <row r="101" spans="1:10" hidden="1">
      <c r="A101" s="881"/>
      <c r="B101" s="313"/>
      <c r="C101" s="392"/>
      <c r="D101" s="314"/>
      <c r="E101" s="435"/>
      <c r="F101" s="412"/>
      <c r="G101" s="412"/>
      <c r="H101" s="411">
        <f t="shared" si="2"/>
        <v>0</v>
      </c>
      <c r="I101" s="411">
        <f t="shared" si="3"/>
        <v>0</v>
      </c>
      <c r="J101" s="160"/>
    </row>
    <row r="102" spans="1:10" hidden="1">
      <c r="A102" s="881"/>
      <c r="B102" s="311"/>
      <c r="C102" s="314"/>
      <c r="D102" s="314"/>
      <c r="E102" s="312"/>
      <c r="F102" s="412"/>
      <c r="G102" s="412"/>
      <c r="H102" s="411">
        <f t="shared" si="2"/>
        <v>0</v>
      </c>
      <c r="I102" s="411">
        <f t="shared" si="3"/>
        <v>0</v>
      </c>
      <c r="J102" s="160"/>
    </row>
    <row r="103" spans="1:10" hidden="1">
      <c r="A103" s="881"/>
      <c r="B103" s="311"/>
      <c r="C103" s="314"/>
      <c r="D103" s="314"/>
      <c r="E103" s="312"/>
      <c r="F103" s="412"/>
      <c r="G103" s="412"/>
      <c r="H103" s="411">
        <f t="shared" si="2"/>
        <v>0</v>
      </c>
      <c r="I103" s="411">
        <f t="shared" si="3"/>
        <v>0</v>
      </c>
      <c r="J103" s="160"/>
    </row>
    <row r="104" spans="1:10" hidden="1">
      <c r="A104" s="881"/>
      <c r="B104" s="311"/>
      <c r="C104" s="314"/>
      <c r="D104" s="314"/>
      <c r="E104" s="312"/>
      <c r="F104" s="412"/>
      <c r="G104" s="412"/>
      <c r="H104" s="411">
        <f t="shared" si="2"/>
        <v>0</v>
      </c>
      <c r="I104" s="411">
        <f t="shared" si="3"/>
        <v>0</v>
      </c>
      <c r="J104" s="160"/>
    </row>
    <row r="105" spans="1:10" hidden="1">
      <c r="A105" s="881"/>
      <c r="B105" s="311"/>
      <c r="C105" s="314"/>
      <c r="D105" s="314"/>
      <c r="E105" s="312"/>
      <c r="F105" s="412"/>
      <c r="G105" s="412"/>
      <c r="H105" s="411">
        <f t="shared" si="2"/>
        <v>0</v>
      </c>
      <c r="I105" s="411">
        <f t="shared" si="3"/>
        <v>0</v>
      </c>
      <c r="J105" s="160"/>
    </row>
    <row r="106" spans="1:10" hidden="1">
      <c r="A106" s="881"/>
      <c r="B106" s="311"/>
      <c r="C106" s="314"/>
      <c r="D106" s="314"/>
      <c r="E106" s="312"/>
      <c r="F106" s="412"/>
      <c r="G106" s="412"/>
      <c r="H106" s="411">
        <f t="shared" si="2"/>
        <v>0</v>
      </c>
      <c r="I106" s="411">
        <f t="shared" si="3"/>
        <v>0</v>
      </c>
      <c r="J106" s="160"/>
    </row>
    <row r="107" spans="1:10" hidden="1">
      <c r="A107" s="881"/>
      <c r="B107" s="311"/>
      <c r="C107" s="314"/>
      <c r="D107" s="314"/>
      <c r="E107" s="312"/>
      <c r="F107" s="412"/>
      <c r="G107" s="412"/>
      <c r="H107" s="411">
        <f t="shared" si="2"/>
        <v>0</v>
      </c>
      <c r="I107" s="411">
        <f t="shared" si="3"/>
        <v>0</v>
      </c>
      <c r="J107" s="160"/>
    </row>
    <row r="108" spans="1:10" hidden="1">
      <c r="A108" s="881"/>
      <c r="B108" s="313"/>
      <c r="C108" s="392"/>
      <c r="D108" s="392"/>
      <c r="E108" s="312"/>
      <c r="F108" s="412"/>
      <c r="G108" s="412"/>
      <c r="H108" s="411">
        <f t="shared" si="2"/>
        <v>0</v>
      </c>
      <c r="I108" s="411">
        <f t="shared" si="3"/>
        <v>0</v>
      </c>
      <c r="J108" s="160"/>
    </row>
    <row r="109" spans="1:10" hidden="1">
      <c r="A109" s="881"/>
      <c r="B109" s="400"/>
      <c r="C109" s="314"/>
      <c r="D109" s="314"/>
      <c r="E109" s="315"/>
      <c r="F109" s="412"/>
      <c r="G109" s="412"/>
      <c r="H109" s="411">
        <f t="shared" si="2"/>
        <v>0</v>
      </c>
      <c r="I109" s="411">
        <f t="shared" si="3"/>
        <v>0</v>
      </c>
      <c r="J109" s="160"/>
    </row>
    <row r="110" spans="1:10" hidden="1">
      <c r="A110" s="881"/>
      <c r="B110" s="400"/>
      <c r="C110" s="314"/>
      <c r="D110" s="314"/>
      <c r="E110" s="315"/>
      <c r="F110" s="412"/>
      <c r="G110" s="412"/>
      <c r="H110" s="411">
        <f t="shared" si="2"/>
        <v>0</v>
      </c>
      <c r="I110" s="411">
        <f t="shared" si="3"/>
        <v>0</v>
      </c>
      <c r="J110" s="160"/>
    </row>
    <row r="111" spans="1:10" hidden="1">
      <c r="A111" s="881"/>
      <c r="B111" s="400"/>
      <c r="C111" s="314"/>
      <c r="D111" s="314"/>
      <c r="E111" s="315"/>
      <c r="F111" s="412"/>
      <c r="G111" s="412"/>
      <c r="H111" s="411">
        <f t="shared" si="2"/>
        <v>0</v>
      </c>
      <c r="I111" s="411">
        <f t="shared" si="3"/>
        <v>0</v>
      </c>
      <c r="J111" s="160"/>
    </row>
    <row r="112" spans="1:10" hidden="1">
      <c r="A112" s="881"/>
      <c r="B112" s="401"/>
      <c r="C112" s="314"/>
      <c r="D112" s="314"/>
      <c r="E112" s="315"/>
      <c r="F112" s="412"/>
      <c r="G112" s="412"/>
      <c r="H112" s="411">
        <f t="shared" si="2"/>
        <v>0</v>
      </c>
      <c r="I112" s="411">
        <f t="shared" si="3"/>
        <v>0</v>
      </c>
      <c r="J112" s="160"/>
    </row>
    <row r="113" spans="1:9" s="160" customFormat="1" hidden="1">
      <c r="A113" s="881"/>
      <c r="B113" s="400"/>
      <c r="C113" s="314"/>
      <c r="D113" s="314"/>
      <c r="E113" s="315"/>
      <c r="F113" s="412"/>
      <c r="G113" s="412"/>
      <c r="H113" s="411">
        <f t="shared" si="2"/>
        <v>0</v>
      </c>
      <c r="I113" s="411">
        <f t="shared" si="3"/>
        <v>0</v>
      </c>
    </row>
    <row r="114" spans="1:9" s="160" customFormat="1" hidden="1">
      <c r="A114" s="881"/>
      <c r="B114" s="400"/>
      <c r="C114" s="314"/>
      <c r="D114" s="314"/>
      <c r="E114" s="315"/>
      <c r="F114" s="412"/>
      <c r="G114" s="412"/>
      <c r="H114" s="411">
        <f t="shared" si="2"/>
        <v>0</v>
      </c>
      <c r="I114" s="411">
        <f t="shared" si="3"/>
        <v>0</v>
      </c>
    </row>
    <row r="115" spans="1:9" s="160" customFormat="1" hidden="1">
      <c r="A115" s="881"/>
      <c r="B115" s="400"/>
      <c r="C115" s="314"/>
      <c r="D115" s="314"/>
      <c r="E115" s="315"/>
      <c r="F115" s="412"/>
      <c r="G115" s="412"/>
      <c r="H115" s="411">
        <f t="shared" si="2"/>
        <v>0</v>
      </c>
      <c r="I115" s="411">
        <f t="shared" si="3"/>
        <v>0</v>
      </c>
    </row>
    <row r="116" spans="1:9" s="160" customFormat="1" hidden="1">
      <c r="A116" s="881"/>
      <c r="B116" s="400"/>
      <c r="C116" s="314"/>
      <c r="D116" s="314"/>
      <c r="E116" s="315"/>
      <c r="F116" s="412"/>
      <c r="G116" s="412"/>
      <c r="H116" s="411">
        <f t="shared" si="2"/>
        <v>0</v>
      </c>
      <c r="I116" s="411">
        <f t="shared" si="3"/>
        <v>0</v>
      </c>
    </row>
    <row r="117" spans="1:9" s="160" customFormat="1" hidden="1">
      <c r="A117" s="881"/>
      <c r="B117" s="400"/>
      <c r="C117" s="314"/>
      <c r="D117" s="314"/>
      <c r="E117" s="315"/>
      <c r="F117" s="412"/>
      <c r="G117" s="412"/>
      <c r="H117" s="411">
        <f t="shared" si="2"/>
        <v>0</v>
      </c>
      <c r="I117" s="411">
        <f t="shared" si="3"/>
        <v>0</v>
      </c>
    </row>
    <row r="118" spans="1:9" s="160" customFormat="1" hidden="1">
      <c r="A118" s="881"/>
      <c r="B118" s="400"/>
      <c r="C118" s="314"/>
      <c r="D118" s="314"/>
      <c r="E118" s="315"/>
      <c r="F118" s="412"/>
      <c r="G118" s="412"/>
      <c r="H118" s="411">
        <f t="shared" si="2"/>
        <v>0</v>
      </c>
      <c r="I118" s="411">
        <f t="shared" si="3"/>
        <v>0</v>
      </c>
    </row>
    <row r="119" spans="1:9" s="160" customFormat="1" hidden="1">
      <c r="A119" s="881"/>
      <c r="B119" s="400"/>
      <c r="C119" s="314"/>
      <c r="D119" s="314"/>
      <c r="E119" s="315"/>
      <c r="F119" s="412"/>
      <c r="G119" s="412"/>
      <c r="H119" s="411">
        <f t="shared" si="2"/>
        <v>0</v>
      </c>
      <c r="I119" s="411">
        <f t="shared" si="3"/>
        <v>0</v>
      </c>
    </row>
    <row r="120" spans="1:9" s="160" customFormat="1" hidden="1">
      <c r="A120" s="881"/>
      <c r="B120" s="400"/>
      <c r="C120" s="314"/>
      <c r="D120" s="314"/>
      <c r="E120" s="315"/>
      <c r="F120" s="412"/>
      <c r="G120" s="412"/>
      <c r="H120" s="411">
        <f t="shared" si="2"/>
        <v>0</v>
      </c>
      <c r="I120" s="411">
        <f t="shared" si="3"/>
        <v>0</v>
      </c>
    </row>
    <row r="121" spans="1:9" s="160" customFormat="1" hidden="1">
      <c r="A121" s="881"/>
      <c r="B121" s="400"/>
      <c r="C121" s="314"/>
      <c r="D121" s="314"/>
      <c r="E121" s="315"/>
      <c r="F121" s="412"/>
      <c r="G121" s="412"/>
      <c r="H121" s="411">
        <f t="shared" si="2"/>
        <v>0</v>
      </c>
      <c r="I121" s="411">
        <f t="shared" si="3"/>
        <v>0</v>
      </c>
    </row>
    <row r="122" spans="1:9" s="160" customFormat="1" hidden="1">
      <c r="A122" s="881"/>
      <c r="B122" s="400"/>
      <c r="C122" s="314"/>
      <c r="D122" s="314"/>
      <c r="E122" s="315"/>
      <c r="F122" s="412"/>
      <c r="G122" s="412"/>
      <c r="H122" s="411">
        <f t="shared" si="2"/>
        <v>0</v>
      </c>
      <c r="I122" s="411">
        <f t="shared" si="3"/>
        <v>0</v>
      </c>
    </row>
    <row r="123" spans="1:9" s="160" customFormat="1" ht="40.5" hidden="1" customHeight="1">
      <c r="A123" s="881"/>
      <c r="B123" s="400"/>
      <c r="C123" s="314"/>
      <c r="D123" s="314"/>
      <c r="E123" s="315"/>
      <c r="F123" s="412"/>
      <c r="G123" s="412"/>
      <c r="H123" s="411">
        <f t="shared" si="2"/>
        <v>0</v>
      </c>
      <c r="I123" s="411">
        <f t="shared" si="3"/>
        <v>0</v>
      </c>
    </row>
    <row r="124" spans="1:9" s="160" customFormat="1" hidden="1">
      <c r="A124" s="881"/>
      <c r="B124" s="401"/>
      <c r="C124" s="314"/>
      <c r="D124" s="314"/>
      <c r="E124" s="315"/>
      <c r="F124" s="412"/>
      <c r="G124" s="412"/>
      <c r="H124" s="411">
        <f t="shared" si="2"/>
        <v>0</v>
      </c>
      <c r="I124" s="411">
        <f t="shared" si="3"/>
        <v>0</v>
      </c>
    </row>
    <row r="125" spans="1:9" s="160" customFormat="1" hidden="1">
      <c r="A125" s="881"/>
      <c r="B125" s="400"/>
      <c r="C125" s="314"/>
      <c r="D125" s="314"/>
      <c r="E125" s="315"/>
      <c r="F125" s="412"/>
      <c r="G125" s="412"/>
      <c r="H125" s="411">
        <f t="shared" si="2"/>
        <v>0</v>
      </c>
      <c r="I125" s="411">
        <f t="shared" si="3"/>
        <v>0</v>
      </c>
    </row>
    <row r="126" spans="1:9" s="160" customFormat="1" hidden="1">
      <c r="A126" s="881"/>
      <c r="B126" s="400"/>
      <c r="C126" s="314"/>
      <c r="D126" s="314"/>
      <c r="E126" s="315"/>
      <c r="F126" s="412"/>
      <c r="G126" s="412"/>
      <c r="H126" s="411">
        <f t="shared" si="2"/>
        <v>0</v>
      </c>
      <c r="I126" s="411">
        <f t="shared" si="3"/>
        <v>0</v>
      </c>
    </row>
    <row r="127" spans="1:9" s="160" customFormat="1" hidden="1">
      <c r="A127" s="881"/>
      <c r="B127" s="400"/>
      <c r="C127" s="314"/>
      <c r="D127" s="314"/>
      <c r="E127" s="315"/>
      <c r="F127" s="412"/>
      <c r="G127" s="412"/>
      <c r="H127" s="411">
        <f t="shared" si="2"/>
        <v>0</v>
      </c>
      <c r="I127" s="411">
        <f t="shared" si="3"/>
        <v>0</v>
      </c>
    </row>
    <row r="128" spans="1:9" s="160" customFormat="1" hidden="1">
      <c r="A128" s="881"/>
      <c r="B128" s="400"/>
      <c r="C128" s="314"/>
      <c r="D128" s="314"/>
      <c r="E128" s="315"/>
      <c r="F128" s="412"/>
      <c r="G128" s="412"/>
      <c r="H128" s="411">
        <f t="shared" si="2"/>
        <v>0</v>
      </c>
      <c r="I128" s="411">
        <f t="shared" si="3"/>
        <v>0</v>
      </c>
    </row>
    <row r="129" spans="1:9" s="160" customFormat="1" hidden="1">
      <c r="A129" s="881"/>
      <c r="B129" s="400"/>
      <c r="C129" s="314"/>
      <c r="D129" s="314"/>
      <c r="E129" s="315"/>
      <c r="F129" s="412"/>
      <c r="G129" s="412"/>
      <c r="H129" s="411">
        <f t="shared" si="2"/>
        <v>0</v>
      </c>
      <c r="I129" s="411">
        <f t="shared" si="3"/>
        <v>0</v>
      </c>
    </row>
    <row r="130" spans="1:9" s="160" customFormat="1" hidden="1">
      <c r="A130" s="881"/>
      <c r="B130" s="400"/>
      <c r="C130" s="314"/>
      <c r="D130" s="314"/>
      <c r="E130" s="315"/>
      <c r="F130" s="412"/>
      <c r="G130" s="412"/>
      <c r="H130" s="411">
        <f t="shared" si="2"/>
        <v>0</v>
      </c>
      <c r="I130" s="411">
        <f t="shared" si="3"/>
        <v>0</v>
      </c>
    </row>
    <row r="131" spans="1:9" s="160" customFormat="1" hidden="1">
      <c r="A131" s="881"/>
      <c r="B131" s="400"/>
      <c r="C131" s="314"/>
      <c r="D131" s="314"/>
      <c r="E131" s="315"/>
      <c r="F131" s="412"/>
      <c r="G131" s="412"/>
      <c r="H131" s="411">
        <f t="shared" si="2"/>
        <v>0</v>
      </c>
      <c r="I131" s="411">
        <f t="shared" si="3"/>
        <v>0</v>
      </c>
    </row>
    <row r="132" spans="1:9" s="160" customFormat="1" hidden="1">
      <c r="A132" s="881"/>
      <c r="B132" s="400"/>
      <c r="C132" s="314"/>
      <c r="D132" s="314"/>
      <c r="E132" s="315"/>
      <c r="F132" s="412"/>
      <c r="G132" s="412"/>
      <c r="H132" s="411">
        <f t="shared" si="2"/>
        <v>0</v>
      </c>
      <c r="I132" s="411">
        <f t="shared" si="3"/>
        <v>0</v>
      </c>
    </row>
    <row r="133" spans="1:9" s="160" customFormat="1" hidden="1">
      <c r="A133" s="881"/>
      <c r="B133" s="400"/>
      <c r="C133" s="314"/>
      <c r="D133" s="314"/>
      <c r="E133" s="315"/>
      <c r="F133" s="412"/>
      <c r="G133" s="412"/>
      <c r="H133" s="411">
        <f t="shared" si="2"/>
        <v>0</v>
      </c>
      <c r="I133" s="411">
        <f t="shared" si="3"/>
        <v>0</v>
      </c>
    </row>
    <row r="134" spans="1:9" s="160" customFormat="1" hidden="1">
      <c r="A134" s="881"/>
      <c r="B134" s="400"/>
      <c r="C134" s="314"/>
      <c r="D134" s="314"/>
      <c r="E134" s="315"/>
      <c r="F134" s="412"/>
      <c r="G134" s="412"/>
      <c r="H134" s="411">
        <f t="shared" si="2"/>
        <v>0</v>
      </c>
      <c r="I134" s="411">
        <f t="shared" si="3"/>
        <v>0</v>
      </c>
    </row>
    <row r="135" spans="1:9" s="160" customFormat="1" hidden="1">
      <c r="A135" s="881"/>
      <c r="B135" s="400"/>
      <c r="C135" s="314"/>
      <c r="D135" s="314"/>
      <c r="E135" s="315"/>
      <c r="F135" s="412"/>
      <c r="G135" s="412"/>
      <c r="H135" s="411">
        <f t="shared" si="2"/>
        <v>0</v>
      </c>
      <c r="I135" s="411">
        <f t="shared" si="3"/>
        <v>0</v>
      </c>
    </row>
    <row r="136" spans="1:9" s="160" customFormat="1" hidden="1">
      <c r="A136" s="881"/>
      <c r="B136" s="400"/>
      <c r="C136" s="314"/>
      <c r="D136" s="314"/>
      <c r="E136" s="315"/>
      <c r="F136" s="412"/>
      <c r="G136" s="412"/>
      <c r="H136" s="411">
        <f t="shared" si="2"/>
        <v>0</v>
      </c>
      <c r="I136" s="411">
        <f t="shared" si="3"/>
        <v>0</v>
      </c>
    </row>
    <row r="137" spans="1:9" s="160" customFormat="1" hidden="1">
      <c r="A137" s="881"/>
      <c r="B137" s="400"/>
      <c r="C137" s="314"/>
      <c r="D137" s="314"/>
      <c r="E137" s="315"/>
      <c r="F137" s="412"/>
      <c r="G137" s="412"/>
      <c r="H137" s="411">
        <f t="shared" ref="H137:H200" si="4">E137+D137-C137</f>
        <v>0</v>
      </c>
      <c r="I137" s="411">
        <f t="shared" ref="I137:I200" si="5">SUM(C137:E137)</f>
        <v>0</v>
      </c>
    </row>
    <row r="138" spans="1:9" s="160" customFormat="1" hidden="1">
      <c r="A138" s="881"/>
      <c r="B138" s="234"/>
      <c r="C138" s="392"/>
      <c r="D138" s="392"/>
      <c r="E138" s="435"/>
      <c r="F138" s="412"/>
      <c r="G138" s="412"/>
      <c r="H138" s="411">
        <f t="shared" si="4"/>
        <v>0</v>
      </c>
      <c r="I138" s="411">
        <f t="shared" si="5"/>
        <v>0</v>
      </c>
    </row>
    <row r="139" spans="1:9" s="160" customFormat="1" hidden="1">
      <c r="A139" s="881"/>
      <c r="B139" s="234"/>
      <c r="C139" s="392"/>
      <c r="D139" s="392"/>
      <c r="E139" s="435"/>
      <c r="F139" s="412"/>
      <c r="G139" s="412"/>
      <c r="H139" s="411">
        <f t="shared" si="4"/>
        <v>0</v>
      </c>
      <c r="I139" s="411">
        <f t="shared" si="5"/>
        <v>0</v>
      </c>
    </row>
    <row r="140" spans="1:9" s="160" customFormat="1" hidden="1">
      <c r="A140" s="881"/>
      <c r="B140" s="234"/>
      <c r="C140" s="392"/>
      <c r="D140" s="392"/>
      <c r="E140" s="315"/>
      <c r="F140" s="412"/>
      <c r="G140" s="412"/>
      <c r="H140" s="411">
        <f t="shared" si="4"/>
        <v>0</v>
      </c>
      <c r="I140" s="411">
        <f t="shared" si="5"/>
        <v>0</v>
      </c>
    </row>
    <row r="141" spans="1:9" s="160" customFormat="1" hidden="1">
      <c r="A141" s="881"/>
      <c r="B141" s="234"/>
      <c r="C141" s="392"/>
      <c r="D141" s="392"/>
      <c r="E141" s="435"/>
      <c r="F141" s="412"/>
      <c r="G141" s="412"/>
      <c r="H141" s="411">
        <f t="shared" si="4"/>
        <v>0</v>
      </c>
      <c r="I141" s="411">
        <f t="shared" si="5"/>
        <v>0</v>
      </c>
    </row>
    <row r="142" spans="1:9" s="160" customFormat="1" hidden="1">
      <c r="A142" s="881"/>
      <c r="B142" s="234"/>
      <c r="C142" s="392"/>
      <c r="D142" s="392"/>
      <c r="E142" s="435"/>
      <c r="F142" s="412"/>
      <c r="G142" s="412"/>
      <c r="H142" s="411">
        <f t="shared" si="4"/>
        <v>0</v>
      </c>
      <c r="I142" s="411">
        <f t="shared" si="5"/>
        <v>0</v>
      </c>
    </row>
    <row r="143" spans="1:9" s="160" customFormat="1" hidden="1">
      <c r="A143" s="881"/>
      <c r="B143" s="234"/>
      <c r="C143" s="392"/>
      <c r="D143" s="392"/>
      <c r="E143" s="315"/>
      <c r="F143" s="412"/>
      <c r="G143" s="412"/>
      <c r="H143" s="411">
        <f t="shared" si="4"/>
        <v>0</v>
      </c>
      <c r="I143" s="411">
        <f t="shared" si="5"/>
        <v>0</v>
      </c>
    </row>
    <row r="144" spans="1:9" s="160" customFormat="1" hidden="1">
      <c r="A144" s="881"/>
      <c r="B144" s="234"/>
      <c r="C144" s="392"/>
      <c r="D144" s="392"/>
      <c r="E144" s="435"/>
      <c r="F144" s="412"/>
      <c r="G144" s="412"/>
      <c r="H144" s="411">
        <f t="shared" si="4"/>
        <v>0</v>
      </c>
      <c r="I144" s="411">
        <f t="shared" si="5"/>
        <v>0</v>
      </c>
    </row>
    <row r="145" spans="1:9" s="160" customFormat="1" hidden="1">
      <c r="A145" s="881"/>
      <c r="B145" s="234"/>
      <c r="C145" s="392"/>
      <c r="D145" s="392"/>
      <c r="E145" s="315"/>
      <c r="F145" s="412"/>
      <c r="G145" s="412"/>
      <c r="H145" s="411">
        <f t="shared" si="4"/>
        <v>0</v>
      </c>
      <c r="I145" s="411">
        <f t="shared" si="5"/>
        <v>0</v>
      </c>
    </row>
    <row r="146" spans="1:9" s="160" customFormat="1" hidden="1">
      <c r="A146" s="881"/>
      <c r="B146" s="234"/>
      <c r="C146" s="392"/>
      <c r="D146" s="392"/>
      <c r="E146" s="315"/>
      <c r="F146" s="412"/>
      <c r="G146" s="412"/>
      <c r="H146" s="411">
        <f t="shared" si="4"/>
        <v>0</v>
      </c>
      <c r="I146" s="411">
        <f t="shared" si="5"/>
        <v>0</v>
      </c>
    </row>
    <row r="147" spans="1:9" s="160" customFormat="1" hidden="1">
      <c r="A147" s="881"/>
      <c r="B147" s="224"/>
      <c r="C147" s="314"/>
      <c r="D147" s="314"/>
      <c r="E147" s="315"/>
      <c r="F147" s="412"/>
      <c r="G147" s="412"/>
      <c r="H147" s="411">
        <f t="shared" si="4"/>
        <v>0</v>
      </c>
      <c r="I147" s="411">
        <f t="shared" si="5"/>
        <v>0</v>
      </c>
    </row>
    <row r="148" spans="1:9" s="160" customFormat="1" hidden="1">
      <c r="A148" s="881"/>
      <c r="B148" s="224"/>
      <c r="C148" s="314"/>
      <c r="D148" s="314"/>
      <c r="E148" s="315"/>
      <c r="F148" s="412"/>
      <c r="G148" s="412"/>
      <c r="H148" s="411">
        <f t="shared" si="4"/>
        <v>0</v>
      </c>
      <c r="I148" s="411">
        <f t="shared" si="5"/>
        <v>0</v>
      </c>
    </row>
    <row r="149" spans="1:9" s="160" customFormat="1" hidden="1">
      <c r="A149" s="881"/>
      <c r="B149" s="224"/>
      <c r="C149" s="314"/>
      <c r="D149" s="314"/>
      <c r="E149" s="315"/>
      <c r="F149" s="412"/>
      <c r="G149" s="412"/>
      <c r="H149" s="411">
        <f t="shared" si="4"/>
        <v>0</v>
      </c>
      <c r="I149" s="411">
        <f t="shared" si="5"/>
        <v>0</v>
      </c>
    </row>
    <row r="150" spans="1:9" s="160" customFormat="1" hidden="1">
      <c r="A150" s="881"/>
      <c r="B150" s="224"/>
      <c r="C150" s="314"/>
      <c r="D150" s="314"/>
      <c r="E150" s="315"/>
      <c r="F150" s="412"/>
      <c r="G150" s="412"/>
      <c r="H150" s="411">
        <f t="shared" si="4"/>
        <v>0</v>
      </c>
      <c r="I150" s="411">
        <f t="shared" si="5"/>
        <v>0</v>
      </c>
    </row>
    <row r="151" spans="1:9" s="160" customFormat="1" hidden="1">
      <c r="A151" s="881"/>
      <c r="B151" s="224"/>
      <c r="C151" s="314"/>
      <c r="D151" s="314"/>
      <c r="E151" s="315"/>
      <c r="F151" s="412"/>
      <c r="G151" s="412"/>
      <c r="H151" s="411">
        <f t="shared" si="4"/>
        <v>0</v>
      </c>
      <c r="I151" s="411">
        <f t="shared" si="5"/>
        <v>0</v>
      </c>
    </row>
    <row r="152" spans="1:9" s="160" customFormat="1" hidden="1">
      <c r="A152" s="881"/>
      <c r="B152" s="224"/>
      <c r="C152" s="314"/>
      <c r="D152" s="314"/>
      <c r="E152" s="315"/>
      <c r="F152" s="412"/>
      <c r="G152" s="412"/>
      <c r="H152" s="411">
        <f t="shared" si="4"/>
        <v>0</v>
      </c>
      <c r="I152" s="411">
        <f t="shared" si="5"/>
        <v>0</v>
      </c>
    </row>
    <row r="153" spans="1:9" s="160" customFormat="1" hidden="1">
      <c r="A153" s="881"/>
      <c r="B153" s="224"/>
      <c r="C153" s="314"/>
      <c r="D153" s="314"/>
      <c r="E153" s="315"/>
      <c r="F153" s="412"/>
      <c r="G153" s="412"/>
      <c r="H153" s="411">
        <f t="shared" si="4"/>
        <v>0</v>
      </c>
      <c r="I153" s="411">
        <f t="shared" si="5"/>
        <v>0</v>
      </c>
    </row>
    <row r="154" spans="1:9" s="160" customFormat="1" hidden="1">
      <c r="A154" s="881"/>
      <c r="B154" s="224"/>
      <c r="C154" s="314"/>
      <c r="D154" s="314"/>
      <c r="E154" s="315"/>
      <c r="F154" s="412"/>
      <c r="G154" s="412"/>
      <c r="H154" s="411">
        <f t="shared" si="4"/>
        <v>0</v>
      </c>
      <c r="I154" s="411">
        <f t="shared" si="5"/>
        <v>0</v>
      </c>
    </row>
    <row r="155" spans="1:9" s="160" customFormat="1" hidden="1">
      <c r="A155" s="881"/>
      <c r="B155" s="224"/>
      <c r="C155" s="314"/>
      <c r="D155" s="314"/>
      <c r="E155" s="315"/>
      <c r="F155" s="412"/>
      <c r="G155" s="412"/>
      <c r="H155" s="411">
        <f t="shared" si="4"/>
        <v>0</v>
      </c>
      <c r="I155" s="411">
        <f t="shared" si="5"/>
        <v>0</v>
      </c>
    </row>
    <row r="156" spans="1:9" s="160" customFormat="1" hidden="1">
      <c r="A156" s="881"/>
      <c r="B156" s="224"/>
      <c r="C156" s="314"/>
      <c r="D156" s="314"/>
      <c r="E156" s="315"/>
      <c r="F156" s="412"/>
      <c r="G156" s="412"/>
      <c r="H156" s="411">
        <f t="shared" si="4"/>
        <v>0</v>
      </c>
      <c r="I156" s="411">
        <f t="shared" si="5"/>
        <v>0</v>
      </c>
    </row>
    <row r="157" spans="1:9" s="160" customFormat="1" hidden="1">
      <c r="A157" s="881"/>
      <c r="B157" s="224"/>
      <c r="C157" s="314"/>
      <c r="D157" s="314"/>
      <c r="E157" s="315"/>
      <c r="F157" s="412"/>
      <c r="G157" s="412"/>
      <c r="H157" s="411">
        <f t="shared" si="4"/>
        <v>0</v>
      </c>
      <c r="I157" s="411">
        <f t="shared" si="5"/>
        <v>0</v>
      </c>
    </row>
    <row r="158" spans="1:9" s="160" customFormat="1" hidden="1">
      <c r="A158" s="881"/>
      <c r="B158" s="234"/>
      <c r="C158" s="392"/>
      <c r="D158" s="392"/>
      <c r="E158" s="435"/>
      <c r="F158" s="412"/>
      <c r="G158" s="412"/>
      <c r="H158" s="411">
        <f t="shared" si="4"/>
        <v>0</v>
      </c>
      <c r="I158" s="411">
        <f t="shared" si="5"/>
        <v>0</v>
      </c>
    </row>
    <row r="159" spans="1:9" s="160" customFormat="1" hidden="1">
      <c r="A159" s="881"/>
      <c r="B159" s="224"/>
      <c r="C159" s="314"/>
      <c r="D159" s="314"/>
      <c r="E159" s="315"/>
      <c r="F159" s="412"/>
      <c r="G159" s="412"/>
      <c r="H159" s="411">
        <f t="shared" si="4"/>
        <v>0</v>
      </c>
      <c r="I159" s="411">
        <f t="shared" si="5"/>
        <v>0</v>
      </c>
    </row>
    <row r="160" spans="1:9" s="13" customFormat="1" hidden="1">
      <c r="A160" s="851"/>
      <c r="B160" s="224"/>
      <c r="C160" s="314"/>
      <c r="D160" s="314"/>
      <c r="E160" s="315"/>
      <c r="F160" s="412"/>
      <c r="G160" s="412"/>
      <c r="H160" s="411">
        <f t="shared" si="4"/>
        <v>0</v>
      </c>
      <c r="I160" s="411">
        <f t="shared" si="5"/>
        <v>0</v>
      </c>
    </row>
    <row r="161" spans="1:9" s="13" customFormat="1" hidden="1">
      <c r="A161" s="851"/>
      <c r="B161" s="224"/>
      <c r="C161" s="314"/>
      <c r="D161" s="314"/>
      <c r="E161" s="315"/>
      <c r="F161" s="412"/>
      <c r="G161" s="412"/>
      <c r="H161" s="411">
        <f t="shared" si="4"/>
        <v>0</v>
      </c>
      <c r="I161" s="411">
        <f t="shared" si="5"/>
        <v>0</v>
      </c>
    </row>
    <row r="162" spans="1:9" s="13" customFormat="1" hidden="1">
      <c r="A162" s="851"/>
      <c r="B162" s="224"/>
      <c r="C162" s="314"/>
      <c r="D162" s="314"/>
      <c r="E162" s="315"/>
      <c r="F162" s="412"/>
      <c r="G162" s="412"/>
      <c r="H162" s="411">
        <f t="shared" si="4"/>
        <v>0</v>
      </c>
      <c r="I162" s="411">
        <f t="shared" si="5"/>
        <v>0</v>
      </c>
    </row>
    <row r="163" spans="1:9" s="13" customFormat="1" hidden="1">
      <c r="A163" s="851"/>
      <c r="B163" s="224"/>
      <c r="C163" s="314"/>
      <c r="D163" s="314"/>
      <c r="E163" s="315"/>
      <c r="F163" s="412"/>
      <c r="G163" s="412"/>
      <c r="H163" s="411">
        <f t="shared" si="4"/>
        <v>0</v>
      </c>
      <c r="I163" s="411">
        <f t="shared" si="5"/>
        <v>0</v>
      </c>
    </row>
    <row r="164" spans="1:9" s="13" customFormat="1" hidden="1">
      <c r="A164" s="851"/>
      <c r="B164" s="224"/>
      <c r="C164" s="314"/>
      <c r="D164" s="314"/>
      <c r="E164" s="315"/>
      <c r="F164" s="412"/>
      <c r="G164" s="412"/>
      <c r="H164" s="411">
        <f t="shared" si="4"/>
        <v>0</v>
      </c>
      <c r="I164" s="411">
        <f t="shared" si="5"/>
        <v>0</v>
      </c>
    </row>
    <row r="165" spans="1:9" s="13" customFormat="1" hidden="1">
      <c r="A165" s="851"/>
      <c r="B165" s="224"/>
      <c r="C165" s="314"/>
      <c r="D165" s="314"/>
      <c r="E165" s="315"/>
      <c r="F165" s="412"/>
      <c r="G165" s="412"/>
      <c r="H165" s="411">
        <f t="shared" si="4"/>
        <v>0</v>
      </c>
      <c r="I165" s="411">
        <f t="shared" si="5"/>
        <v>0</v>
      </c>
    </row>
    <row r="166" spans="1:9" s="13" customFormat="1" hidden="1">
      <c r="A166" s="851"/>
      <c r="B166" s="224"/>
      <c r="C166" s="314"/>
      <c r="D166" s="314"/>
      <c r="E166" s="315"/>
      <c r="F166" s="412"/>
      <c r="G166" s="412"/>
      <c r="H166" s="411">
        <f t="shared" si="4"/>
        <v>0</v>
      </c>
      <c r="I166" s="411">
        <f t="shared" si="5"/>
        <v>0</v>
      </c>
    </row>
    <row r="167" spans="1:9" s="13" customFormat="1" hidden="1">
      <c r="A167" s="851"/>
      <c r="B167" s="224"/>
      <c r="C167" s="314"/>
      <c r="D167" s="314"/>
      <c r="E167" s="315"/>
      <c r="F167" s="412"/>
      <c r="G167" s="412"/>
      <c r="H167" s="411">
        <f t="shared" si="4"/>
        <v>0</v>
      </c>
      <c r="I167" s="411">
        <f t="shared" si="5"/>
        <v>0</v>
      </c>
    </row>
    <row r="168" spans="1:9" s="13" customFormat="1" hidden="1">
      <c r="A168" s="851"/>
      <c r="B168" s="224"/>
      <c r="C168" s="314"/>
      <c r="D168" s="314"/>
      <c r="E168" s="315"/>
      <c r="F168" s="412"/>
      <c r="G168" s="412"/>
      <c r="H168" s="411">
        <f t="shared" si="4"/>
        <v>0</v>
      </c>
      <c r="I168" s="411">
        <f t="shared" si="5"/>
        <v>0</v>
      </c>
    </row>
    <row r="169" spans="1:9" s="13" customFormat="1" hidden="1">
      <c r="A169" s="851"/>
      <c r="B169" s="470"/>
      <c r="C169" s="468"/>
      <c r="D169" s="468"/>
      <c r="E169" s="469"/>
      <c r="F169" s="412"/>
      <c r="G169" s="412"/>
      <c r="H169" s="411">
        <f t="shared" si="4"/>
        <v>0</v>
      </c>
      <c r="I169" s="411">
        <f t="shared" si="5"/>
        <v>0</v>
      </c>
    </row>
    <row r="170" spans="1:9" s="13" customFormat="1" hidden="1">
      <c r="A170" s="851"/>
      <c r="B170" s="224"/>
      <c r="C170" s="314"/>
      <c r="D170" s="314"/>
      <c r="E170" s="315"/>
      <c r="F170" s="412"/>
      <c r="G170" s="412"/>
      <c r="H170" s="411">
        <f t="shared" si="4"/>
        <v>0</v>
      </c>
      <c r="I170" s="411">
        <f t="shared" si="5"/>
        <v>0</v>
      </c>
    </row>
    <row r="171" spans="1:9" s="13" customFormat="1" hidden="1">
      <c r="A171" s="851"/>
      <c r="B171" s="224"/>
      <c r="C171" s="314"/>
      <c r="D171" s="314"/>
      <c r="E171" s="315"/>
      <c r="F171" s="412"/>
      <c r="G171" s="412"/>
      <c r="H171" s="411">
        <f t="shared" si="4"/>
        <v>0</v>
      </c>
      <c r="I171" s="411">
        <f t="shared" si="5"/>
        <v>0</v>
      </c>
    </row>
    <row r="172" spans="1:9" s="13" customFormat="1" hidden="1">
      <c r="A172" s="851"/>
      <c r="B172" s="224"/>
      <c r="C172" s="314"/>
      <c r="D172" s="314"/>
      <c r="E172" s="315"/>
      <c r="F172" s="412"/>
      <c r="G172" s="412"/>
      <c r="H172" s="411">
        <f t="shared" si="4"/>
        <v>0</v>
      </c>
      <c r="I172" s="411">
        <f t="shared" si="5"/>
        <v>0</v>
      </c>
    </row>
    <row r="173" spans="1:9" s="13" customFormat="1" hidden="1">
      <c r="A173" s="851"/>
      <c r="B173" s="224"/>
      <c r="C173" s="314"/>
      <c r="D173" s="314"/>
      <c r="E173" s="315"/>
      <c r="F173" s="412"/>
      <c r="G173" s="412"/>
      <c r="H173" s="411">
        <f t="shared" si="4"/>
        <v>0</v>
      </c>
      <c r="I173" s="411">
        <f t="shared" si="5"/>
        <v>0</v>
      </c>
    </row>
    <row r="174" spans="1:9" s="13" customFormat="1" hidden="1">
      <c r="A174" s="851"/>
      <c r="B174" s="224"/>
      <c r="C174" s="314"/>
      <c r="D174" s="314"/>
      <c r="E174" s="315"/>
      <c r="F174" s="412"/>
      <c r="G174" s="412"/>
      <c r="H174" s="411">
        <f t="shared" si="4"/>
        <v>0</v>
      </c>
      <c r="I174" s="411">
        <f t="shared" si="5"/>
        <v>0</v>
      </c>
    </row>
    <row r="175" spans="1:9" s="13" customFormat="1" hidden="1">
      <c r="A175" s="851"/>
      <c r="B175" s="224"/>
      <c r="C175" s="314"/>
      <c r="D175" s="314"/>
      <c r="E175" s="315"/>
      <c r="F175" s="412"/>
      <c r="G175" s="412"/>
      <c r="H175" s="411">
        <f t="shared" si="4"/>
        <v>0</v>
      </c>
      <c r="I175" s="411">
        <f t="shared" si="5"/>
        <v>0</v>
      </c>
    </row>
    <row r="176" spans="1:9" s="13" customFormat="1" hidden="1">
      <c r="A176" s="880"/>
      <c r="B176" s="517"/>
      <c r="C176" s="515"/>
      <c r="D176" s="515"/>
      <c r="E176" s="518"/>
      <c r="F176" s="412"/>
      <c r="G176" s="412"/>
      <c r="H176" s="411">
        <f t="shared" si="4"/>
        <v>0</v>
      </c>
      <c r="I176" s="411">
        <f t="shared" si="5"/>
        <v>0</v>
      </c>
    </row>
    <row r="177" spans="1:9" s="13" customFormat="1" hidden="1">
      <c r="A177" s="880"/>
      <c r="B177" s="224"/>
      <c r="C177" s="314"/>
      <c r="D177" s="314"/>
      <c r="E177" s="315"/>
      <c r="F177" s="412"/>
      <c r="G177" s="412"/>
      <c r="H177" s="411">
        <f t="shared" si="4"/>
        <v>0</v>
      </c>
      <c r="I177" s="411">
        <f t="shared" si="5"/>
        <v>0</v>
      </c>
    </row>
    <row r="178" spans="1:9" s="13" customFormat="1" hidden="1">
      <c r="A178" s="880"/>
      <c r="B178" s="224"/>
      <c r="C178" s="314"/>
      <c r="D178" s="314"/>
      <c r="E178" s="315"/>
      <c r="F178" s="412"/>
      <c r="G178" s="412"/>
      <c r="H178" s="411">
        <f t="shared" si="4"/>
        <v>0</v>
      </c>
      <c r="I178" s="411">
        <f t="shared" si="5"/>
        <v>0</v>
      </c>
    </row>
    <row r="179" spans="1:9" s="13" customFormat="1" hidden="1">
      <c r="A179" s="880"/>
      <c r="B179" s="224"/>
      <c r="C179" s="314"/>
      <c r="D179" s="314"/>
      <c r="E179" s="315"/>
      <c r="F179" s="412"/>
      <c r="G179" s="412"/>
      <c r="H179" s="411">
        <f t="shared" si="4"/>
        <v>0</v>
      </c>
      <c r="I179" s="411">
        <f t="shared" si="5"/>
        <v>0</v>
      </c>
    </row>
    <row r="180" spans="1:9" s="13" customFormat="1" hidden="1">
      <c r="A180" s="880"/>
      <c r="B180" s="224"/>
      <c r="C180" s="314"/>
      <c r="D180" s="314"/>
      <c r="E180" s="315"/>
      <c r="F180" s="412"/>
      <c r="G180" s="412"/>
      <c r="H180" s="411">
        <f t="shared" si="4"/>
        <v>0</v>
      </c>
      <c r="I180" s="411">
        <f t="shared" si="5"/>
        <v>0</v>
      </c>
    </row>
    <row r="181" spans="1:9" s="13" customFormat="1" hidden="1">
      <c r="A181" s="880"/>
      <c r="B181" s="224"/>
      <c r="C181" s="314"/>
      <c r="D181" s="314"/>
      <c r="E181" s="315"/>
      <c r="F181" s="412"/>
      <c r="G181" s="412"/>
      <c r="H181" s="411">
        <f t="shared" si="4"/>
        <v>0</v>
      </c>
      <c r="I181" s="411">
        <f t="shared" si="5"/>
        <v>0</v>
      </c>
    </row>
    <row r="182" spans="1:9" s="13" customFormat="1" hidden="1">
      <c r="A182" s="880"/>
      <c r="B182" s="224"/>
      <c r="C182" s="314"/>
      <c r="D182" s="314"/>
      <c r="E182" s="315"/>
      <c r="F182" s="412"/>
      <c r="G182" s="412"/>
      <c r="H182" s="411">
        <f t="shared" si="4"/>
        <v>0</v>
      </c>
      <c r="I182" s="411">
        <f t="shared" si="5"/>
        <v>0</v>
      </c>
    </row>
    <row r="183" spans="1:9" s="13" customFormat="1" hidden="1">
      <c r="A183" s="880"/>
      <c r="B183" s="224"/>
      <c r="C183" s="314"/>
      <c r="D183" s="314"/>
      <c r="E183" s="315"/>
      <c r="F183" s="412"/>
      <c r="G183" s="412"/>
      <c r="H183" s="411">
        <f t="shared" si="4"/>
        <v>0</v>
      </c>
      <c r="I183" s="411">
        <f t="shared" si="5"/>
        <v>0</v>
      </c>
    </row>
    <row r="184" spans="1:9" s="13" customFormat="1" hidden="1">
      <c r="A184" s="880"/>
      <c r="B184" s="224"/>
      <c r="C184" s="314"/>
      <c r="D184" s="314"/>
      <c r="E184" s="315"/>
      <c r="F184" s="412"/>
      <c r="G184" s="412"/>
      <c r="H184" s="411">
        <f t="shared" si="4"/>
        <v>0</v>
      </c>
      <c r="I184" s="411">
        <f t="shared" si="5"/>
        <v>0</v>
      </c>
    </row>
    <row r="185" spans="1:9" s="13" customFormat="1" hidden="1">
      <c r="A185" s="880"/>
      <c r="B185" s="224"/>
      <c r="C185" s="314"/>
      <c r="D185" s="314"/>
      <c r="E185" s="315"/>
      <c r="F185" s="412"/>
      <c r="G185" s="412"/>
      <c r="H185" s="411">
        <f t="shared" si="4"/>
        <v>0</v>
      </c>
      <c r="I185" s="411">
        <f t="shared" si="5"/>
        <v>0</v>
      </c>
    </row>
    <row r="186" spans="1:9" s="13" customFormat="1" hidden="1">
      <c r="A186" s="880"/>
      <c r="B186" s="224"/>
      <c r="C186" s="314"/>
      <c r="D186" s="314"/>
      <c r="E186" s="315"/>
      <c r="F186" s="412"/>
      <c r="G186" s="412"/>
      <c r="H186" s="411">
        <f t="shared" si="4"/>
        <v>0</v>
      </c>
      <c r="I186" s="411">
        <f t="shared" si="5"/>
        <v>0</v>
      </c>
    </row>
    <row r="187" spans="1:9" s="13" customFormat="1" hidden="1">
      <c r="A187" s="880"/>
      <c r="B187" s="224"/>
      <c r="C187" s="314"/>
      <c r="D187" s="314"/>
      <c r="E187" s="315"/>
      <c r="F187" s="412"/>
      <c r="G187" s="412"/>
      <c r="H187" s="411">
        <f t="shared" si="4"/>
        <v>0</v>
      </c>
      <c r="I187" s="411">
        <f t="shared" si="5"/>
        <v>0</v>
      </c>
    </row>
    <row r="188" spans="1:9" s="13" customFormat="1" hidden="1">
      <c r="A188" s="880"/>
      <c r="B188" s="224"/>
      <c r="C188" s="314"/>
      <c r="D188" s="314"/>
      <c r="E188" s="315"/>
      <c r="F188" s="412"/>
      <c r="G188" s="412"/>
      <c r="H188" s="411">
        <f t="shared" si="4"/>
        <v>0</v>
      </c>
      <c r="I188" s="411">
        <f t="shared" si="5"/>
        <v>0</v>
      </c>
    </row>
    <row r="189" spans="1:9" s="13" customFormat="1" hidden="1">
      <c r="A189" s="880"/>
      <c r="B189" s="224"/>
      <c r="C189" s="314"/>
      <c r="D189" s="314"/>
      <c r="E189" s="315"/>
      <c r="F189" s="412"/>
      <c r="G189" s="412"/>
      <c r="H189" s="411">
        <f t="shared" si="4"/>
        <v>0</v>
      </c>
      <c r="I189" s="411">
        <f t="shared" si="5"/>
        <v>0</v>
      </c>
    </row>
    <row r="190" spans="1:9" s="13" customFormat="1" hidden="1">
      <c r="A190" s="880"/>
      <c r="B190" s="224"/>
      <c r="C190" s="314"/>
      <c r="D190" s="314"/>
      <c r="E190" s="315"/>
      <c r="F190" s="412"/>
      <c r="G190" s="412"/>
      <c r="H190" s="411">
        <f t="shared" si="4"/>
        <v>0</v>
      </c>
      <c r="I190" s="411">
        <f t="shared" si="5"/>
        <v>0</v>
      </c>
    </row>
    <row r="191" spans="1:9" s="13" customFormat="1" hidden="1">
      <c r="A191" s="880"/>
      <c r="B191" s="224"/>
      <c r="C191" s="314"/>
      <c r="D191" s="314"/>
      <c r="E191" s="315"/>
      <c r="F191" s="412"/>
      <c r="G191" s="412"/>
      <c r="H191" s="411">
        <f t="shared" si="4"/>
        <v>0</v>
      </c>
      <c r="I191" s="411">
        <f t="shared" si="5"/>
        <v>0</v>
      </c>
    </row>
    <row r="192" spans="1:9" s="13" customFormat="1" hidden="1">
      <c r="A192" s="880"/>
      <c r="B192" s="224"/>
      <c r="C192" s="314"/>
      <c r="D192" s="314"/>
      <c r="E192" s="315"/>
      <c r="F192" s="412"/>
      <c r="G192" s="412"/>
      <c r="H192" s="411">
        <f t="shared" si="4"/>
        <v>0</v>
      </c>
      <c r="I192" s="411">
        <f t="shared" si="5"/>
        <v>0</v>
      </c>
    </row>
    <row r="193" spans="1:10" s="13" customFormat="1" ht="18" hidden="1" customHeight="1">
      <c r="A193" s="880"/>
      <c r="B193" s="500"/>
      <c r="C193" s="501"/>
      <c r="D193" s="501"/>
      <c r="E193" s="502"/>
      <c r="F193" s="412"/>
      <c r="G193" s="412"/>
      <c r="H193" s="411">
        <f t="shared" si="4"/>
        <v>0</v>
      </c>
      <c r="I193" s="411">
        <f t="shared" si="5"/>
        <v>0</v>
      </c>
    </row>
    <row r="194" spans="1:10" s="384" customFormat="1">
      <c r="A194" s="881"/>
      <c r="B194" s="385" t="s">
        <v>900</v>
      </c>
      <c r="C194" s="413">
        <f>SUM(C97:C193)</f>
        <v>150000</v>
      </c>
      <c r="D194" s="413">
        <f>SUM(D97:D193)</f>
        <v>0</v>
      </c>
      <c r="E194" s="413">
        <f>SUM(E97:E193)</f>
        <v>150000</v>
      </c>
      <c r="F194" s="494"/>
      <c r="G194" s="415"/>
      <c r="H194" s="776">
        <f t="shared" si="4"/>
        <v>0</v>
      </c>
      <c r="I194" s="776">
        <f t="shared" si="5"/>
        <v>300000</v>
      </c>
      <c r="J194" s="777"/>
    </row>
    <row r="195" spans="1:10" ht="93.75">
      <c r="A195" s="886" t="s">
        <v>815</v>
      </c>
      <c r="B195" s="311" t="s">
        <v>55</v>
      </c>
      <c r="C195" s="363">
        <v>100000</v>
      </c>
      <c r="D195" s="314"/>
      <c r="E195" s="312">
        <v>100000</v>
      </c>
      <c r="F195" s="412"/>
      <c r="G195" s="412"/>
      <c r="H195" s="776">
        <f t="shared" si="4"/>
        <v>0</v>
      </c>
      <c r="I195" s="776">
        <f t="shared" si="5"/>
        <v>200000</v>
      </c>
    </row>
    <row r="196" spans="1:10" hidden="1">
      <c r="A196" s="886"/>
      <c r="B196" s="311"/>
      <c r="C196" s="314"/>
      <c r="D196" s="314"/>
      <c r="E196" s="312"/>
      <c r="F196" s="412"/>
      <c r="G196" s="412"/>
      <c r="H196" s="411">
        <f t="shared" si="4"/>
        <v>0</v>
      </c>
      <c r="I196" s="411">
        <f t="shared" si="5"/>
        <v>0</v>
      </c>
      <c r="J196" s="160"/>
    </row>
    <row r="197" spans="1:10" hidden="1">
      <c r="A197" s="886"/>
      <c r="B197" s="311"/>
      <c r="C197" s="314"/>
      <c r="D197" s="314"/>
      <c r="E197" s="312"/>
      <c r="F197" s="412"/>
      <c r="G197" s="412"/>
      <c r="H197" s="411">
        <f t="shared" si="4"/>
        <v>0</v>
      </c>
      <c r="I197" s="411">
        <f t="shared" si="5"/>
        <v>0</v>
      </c>
      <c r="J197" s="160"/>
    </row>
    <row r="198" spans="1:10" hidden="1">
      <c r="A198" s="886"/>
      <c r="B198" s="311"/>
      <c r="C198" s="314"/>
      <c r="D198" s="314"/>
      <c r="E198" s="312"/>
      <c r="F198" s="412"/>
      <c r="G198" s="412"/>
      <c r="H198" s="411">
        <f t="shared" si="4"/>
        <v>0</v>
      </c>
      <c r="I198" s="411">
        <f t="shared" si="5"/>
        <v>0</v>
      </c>
      <c r="J198" s="160"/>
    </row>
    <row r="199" spans="1:10" hidden="1">
      <c r="A199" s="886"/>
      <c r="B199" s="311"/>
      <c r="C199" s="314"/>
      <c r="D199" s="314"/>
      <c r="E199" s="312"/>
      <c r="F199" s="412"/>
      <c r="G199" s="412"/>
      <c r="H199" s="411">
        <f t="shared" si="4"/>
        <v>0</v>
      </c>
      <c r="I199" s="411">
        <f t="shared" si="5"/>
        <v>0</v>
      </c>
      <c r="J199" s="160"/>
    </row>
    <row r="200" spans="1:10" hidden="1">
      <c r="A200" s="886"/>
      <c r="B200" s="311"/>
      <c r="C200" s="314"/>
      <c r="D200" s="314"/>
      <c r="E200" s="312"/>
      <c r="F200" s="412"/>
      <c r="G200" s="412"/>
      <c r="H200" s="411">
        <f t="shared" si="4"/>
        <v>0</v>
      </c>
      <c r="I200" s="411">
        <f t="shared" si="5"/>
        <v>0</v>
      </c>
      <c r="J200" s="160"/>
    </row>
    <row r="201" spans="1:10" hidden="1">
      <c r="A201" s="886"/>
      <c r="B201" s="311"/>
      <c r="C201" s="314"/>
      <c r="D201" s="314"/>
      <c r="E201" s="312"/>
      <c r="F201" s="412"/>
      <c r="G201" s="412"/>
      <c r="H201" s="411">
        <f t="shared" ref="H201:H264" si="6">E201+D201-C201</f>
        <v>0</v>
      </c>
      <c r="I201" s="411">
        <f t="shared" ref="I201:I264" si="7">SUM(C201:E201)</f>
        <v>0</v>
      </c>
      <c r="J201" s="160"/>
    </row>
    <row r="202" spans="1:10" hidden="1">
      <c r="A202" s="886"/>
      <c r="B202" s="311"/>
      <c r="C202" s="314"/>
      <c r="D202" s="314"/>
      <c r="E202" s="312"/>
      <c r="F202" s="412"/>
      <c r="G202" s="412"/>
      <c r="H202" s="411">
        <f t="shared" si="6"/>
        <v>0</v>
      </c>
      <c r="I202" s="411">
        <f t="shared" si="7"/>
        <v>0</v>
      </c>
      <c r="J202" s="160"/>
    </row>
    <row r="203" spans="1:10" hidden="1">
      <c r="A203" s="886"/>
      <c r="B203" s="311"/>
      <c r="C203" s="314"/>
      <c r="D203" s="314"/>
      <c r="E203" s="312"/>
      <c r="F203" s="412"/>
      <c r="G203" s="412"/>
      <c r="H203" s="411">
        <f t="shared" si="6"/>
        <v>0</v>
      </c>
      <c r="I203" s="411">
        <f t="shared" si="7"/>
        <v>0</v>
      </c>
      <c r="J203" s="160"/>
    </row>
    <row r="204" spans="1:10" hidden="1">
      <c r="A204" s="886"/>
      <c r="B204" s="311"/>
      <c r="C204" s="314"/>
      <c r="D204" s="314"/>
      <c r="E204" s="312"/>
      <c r="F204" s="412"/>
      <c r="G204" s="412"/>
      <c r="H204" s="411">
        <f t="shared" si="6"/>
        <v>0</v>
      </c>
      <c r="I204" s="411">
        <f t="shared" si="7"/>
        <v>0</v>
      </c>
      <c r="J204" s="160"/>
    </row>
    <row r="205" spans="1:10" hidden="1">
      <c r="A205" s="886"/>
      <c r="B205" s="311"/>
      <c r="C205" s="314"/>
      <c r="D205" s="314"/>
      <c r="E205" s="312"/>
      <c r="F205" s="412"/>
      <c r="G205" s="412"/>
      <c r="H205" s="411">
        <f t="shared" si="6"/>
        <v>0</v>
      </c>
      <c r="I205" s="411">
        <f t="shared" si="7"/>
        <v>0</v>
      </c>
      <c r="J205" s="160"/>
    </row>
    <row r="206" spans="1:10" s="13" customFormat="1" hidden="1">
      <c r="A206" s="887"/>
      <c r="B206" s="224"/>
      <c r="C206" s="314"/>
      <c r="D206" s="314"/>
      <c r="E206" s="315"/>
      <c r="F206" s="412"/>
      <c r="G206" s="412"/>
      <c r="H206" s="411">
        <f t="shared" si="6"/>
        <v>0</v>
      </c>
      <c r="I206" s="411">
        <f t="shared" si="7"/>
        <v>0</v>
      </c>
    </row>
    <row r="207" spans="1:10" s="13" customFormat="1" hidden="1">
      <c r="A207" s="887"/>
      <c r="B207" s="224"/>
      <c r="C207" s="314"/>
      <c r="D207" s="314"/>
      <c r="E207" s="315"/>
      <c r="F207" s="412"/>
      <c r="G207" s="412"/>
      <c r="H207" s="411">
        <f t="shared" si="6"/>
        <v>0</v>
      </c>
      <c r="I207" s="411">
        <f t="shared" si="7"/>
        <v>0</v>
      </c>
    </row>
    <row r="208" spans="1:10" s="13" customFormat="1" hidden="1">
      <c r="A208" s="887"/>
      <c r="B208" s="224"/>
      <c r="C208" s="314"/>
      <c r="D208" s="314"/>
      <c r="E208" s="435"/>
      <c r="F208" s="412"/>
      <c r="G208" s="412"/>
      <c r="H208" s="411">
        <f t="shared" si="6"/>
        <v>0</v>
      </c>
      <c r="I208" s="411">
        <f t="shared" si="7"/>
        <v>0</v>
      </c>
    </row>
    <row r="209" spans="1:9" s="13" customFormat="1" hidden="1">
      <c r="A209" s="887"/>
      <c r="B209" s="224"/>
      <c r="C209" s="314"/>
      <c r="D209" s="314"/>
      <c r="E209" s="435"/>
      <c r="F209" s="412"/>
      <c r="G209" s="412"/>
      <c r="H209" s="411">
        <f t="shared" si="6"/>
        <v>0</v>
      </c>
      <c r="I209" s="411">
        <f t="shared" si="7"/>
        <v>0</v>
      </c>
    </row>
    <row r="210" spans="1:9" s="13" customFormat="1" hidden="1">
      <c r="A210" s="887"/>
      <c r="B210" s="224"/>
      <c r="C210" s="314"/>
      <c r="D210" s="314"/>
      <c r="E210" s="435"/>
      <c r="F210" s="412"/>
      <c r="G210" s="412"/>
      <c r="H210" s="411">
        <f t="shared" si="6"/>
        <v>0</v>
      </c>
      <c r="I210" s="411">
        <f t="shared" si="7"/>
        <v>0</v>
      </c>
    </row>
    <row r="211" spans="1:9" s="13" customFormat="1" hidden="1">
      <c r="A211" s="887"/>
      <c r="B211" s="224"/>
      <c r="C211" s="314"/>
      <c r="D211" s="314"/>
      <c r="E211" s="435"/>
      <c r="F211" s="412"/>
      <c r="G211" s="412"/>
      <c r="H211" s="411">
        <f t="shared" si="6"/>
        <v>0</v>
      </c>
      <c r="I211" s="411">
        <f t="shared" si="7"/>
        <v>0</v>
      </c>
    </row>
    <row r="212" spans="1:9" s="13" customFormat="1" hidden="1">
      <c r="A212" s="887"/>
      <c r="B212" s="224"/>
      <c r="C212" s="314"/>
      <c r="D212" s="314"/>
      <c r="E212" s="315"/>
      <c r="F212" s="412"/>
      <c r="G212" s="412"/>
      <c r="H212" s="411">
        <f t="shared" si="6"/>
        <v>0</v>
      </c>
      <c r="I212" s="411">
        <f t="shared" si="7"/>
        <v>0</v>
      </c>
    </row>
    <row r="213" spans="1:9" s="13" customFormat="1" hidden="1">
      <c r="A213" s="887"/>
      <c r="B213" s="224"/>
      <c r="C213" s="314"/>
      <c r="D213" s="314"/>
      <c r="E213" s="315"/>
      <c r="F213" s="412"/>
      <c r="G213" s="412"/>
      <c r="H213" s="411">
        <f t="shared" si="6"/>
        <v>0</v>
      </c>
      <c r="I213" s="411">
        <f t="shared" si="7"/>
        <v>0</v>
      </c>
    </row>
    <row r="214" spans="1:9" s="13" customFormat="1" hidden="1">
      <c r="A214" s="887"/>
      <c r="B214" s="470"/>
      <c r="C214" s="468"/>
      <c r="D214" s="468"/>
      <c r="E214" s="469"/>
      <c r="F214" s="412"/>
      <c r="G214" s="412"/>
      <c r="H214" s="411">
        <f t="shared" si="6"/>
        <v>0</v>
      </c>
      <c r="I214" s="411">
        <f t="shared" si="7"/>
        <v>0</v>
      </c>
    </row>
    <row r="215" spans="1:9" s="13" customFormat="1" hidden="1">
      <c r="A215" s="887"/>
      <c r="B215" s="224"/>
      <c r="C215" s="314"/>
      <c r="D215" s="314"/>
      <c r="E215" s="315"/>
      <c r="F215" s="412"/>
      <c r="G215" s="412"/>
      <c r="H215" s="411">
        <f t="shared" si="6"/>
        <v>0</v>
      </c>
      <c r="I215" s="411">
        <f t="shared" si="7"/>
        <v>0</v>
      </c>
    </row>
    <row r="216" spans="1:9" s="13" customFormat="1" hidden="1">
      <c r="A216" s="887"/>
      <c r="B216" s="224"/>
      <c r="C216" s="314"/>
      <c r="D216" s="314"/>
      <c r="E216" s="315"/>
      <c r="F216" s="412"/>
      <c r="G216" s="412"/>
      <c r="H216" s="411">
        <f t="shared" si="6"/>
        <v>0</v>
      </c>
      <c r="I216" s="411">
        <f t="shared" si="7"/>
        <v>0</v>
      </c>
    </row>
    <row r="217" spans="1:9" s="13" customFormat="1" hidden="1">
      <c r="A217" s="887"/>
      <c r="B217" s="224"/>
      <c r="C217" s="314"/>
      <c r="D217" s="314"/>
      <c r="E217" s="315"/>
      <c r="F217" s="412"/>
      <c r="G217" s="412"/>
      <c r="H217" s="411">
        <f t="shared" si="6"/>
        <v>0</v>
      </c>
      <c r="I217" s="411">
        <f t="shared" si="7"/>
        <v>0</v>
      </c>
    </row>
    <row r="218" spans="1:9" s="13" customFormat="1" hidden="1">
      <c r="A218" s="887"/>
      <c r="B218" s="224"/>
      <c r="C218" s="314"/>
      <c r="D218" s="314"/>
      <c r="E218" s="315"/>
      <c r="F218" s="412"/>
      <c r="G218" s="412"/>
      <c r="H218" s="411">
        <f t="shared" si="6"/>
        <v>0</v>
      </c>
      <c r="I218" s="411">
        <f t="shared" si="7"/>
        <v>0</v>
      </c>
    </row>
    <row r="219" spans="1:9" s="13" customFormat="1" hidden="1">
      <c r="A219" s="887"/>
      <c r="B219" s="224"/>
      <c r="C219" s="314"/>
      <c r="D219" s="314"/>
      <c r="E219" s="315"/>
      <c r="F219" s="412"/>
      <c r="G219" s="412"/>
      <c r="H219" s="411">
        <f t="shared" si="6"/>
        <v>0</v>
      </c>
      <c r="I219" s="411">
        <f t="shared" si="7"/>
        <v>0</v>
      </c>
    </row>
    <row r="220" spans="1:9" s="13" customFormat="1" hidden="1">
      <c r="A220" s="887"/>
      <c r="B220" s="224"/>
      <c r="C220" s="314"/>
      <c r="D220" s="314"/>
      <c r="E220" s="315"/>
      <c r="F220" s="412"/>
      <c r="G220" s="412"/>
      <c r="H220" s="411">
        <f t="shared" si="6"/>
        <v>0</v>
      </c>
      <c r="I220" s="411">
        <f t="shared" si="7"/>
        <v>0</v>
      </c>
    </row>
    <row r="221" spans="1:9" s="13" customFormat="1" hidden="1">
      <c r="A221" s="887"/>
      <c r="B221" s="224"/>
      <c r="C221" s="314"/>
      <c r="D221" s="314"/>
      <c r="E221" s="315"/>
      <c r="F221" s="412"/>
      <c r="G221" s="412"/>
      <c r="H221" s="411">
        <f t="shared" si="6"/>
        <v>0</v>
      </c>
      <c r="I221" s="411">
        <f t="shared" si="7"/>
        <v>0</v>
      </c>
    </row>
    <row r="222" spans="1:9" s="13" customFormat="1" hidden="1">
      <c r="A222" s="887"/>
      <c r="B222" s="224"/>
      <c r="C222" s="314"/>
      <c r="D222" s="314"/>
      <c r="E222" s="315"/>
      <c r="F222" s="412"/>
      <c r="G222" s="412"/>
      <c r="H222" s="411">
        <f t="shared" si="6"/>
        <v>0</v>
      </c>
      <c r="I222" s="411">
        <f t="shared" si="7"/>
        <v>0</v>
      </c>
    </row>
    <row r="223" spans="1:9" s="13" customFormat="1" hidden="1">
      <c r="A223" s="887"/>
      <c r="B223" s="224"/>
      <c r="C223" s="314"/>
      <c r="D223" s="314"/>
      <c r="E223" s="315"/>
      <c r="F223" s="412"/>
      <c r="G223" s="412"/>
      <c r="H223" s="411">
        <f t="shared" si="6"/>
        <v>0</v>
      </c>
      <c r="I223" s="411">
        <f t="shared" si="7"/>
        <v>0</v>
      </c>
    </row>
    <row r="224" spans="1:9" s="13" customFormat="1" hidden="1">
      <c r="A224" s="887"/>
      <c r="B224" s="224"/>
      <c r="C224" s="314"/>
      <c r="D224" s="314"/>
      <c r="E224" s="315"/>
      <c r="F224" s="412"/>
      <c r="G224" s="412"/>
      <c r="H224" s="411">
        <f t="shared" si="6"/>
        <v>0</v>
      </c>
      <c r="I224" s="411">
        <f t="shared" si="7"/>
        <v>0</v>
      </c>
    </row>
    <row r="225" spans="1:9" s="13" customFormat="1" hidden="1">
      <c r="A225" s="887"/>
      <c r="B225" s="224"/>
      <c r="C225" s="314"/>
      <c r="D225" s="314"/>
      <c r="E225" s="315"/>
      <c r="F225" s="412"/>
      <c r="G225" s="412"/>
      <c r="H225" s="411">
        <f t="shared" si="6"/>
        <v>0</v>
      </c>
      <c r="I225" s="411">
        <f t="shared" si="7"/>
        <v>0</v>
      </c>
    </row>
    <row r="226" spans="1:9" s="13" customFormat="1" hidden="1">
      <c r="A226" s="887"/>
      <c r="B226" s="224"/>
      <c r="C226" s="314"/>
      <c r="D226" s="314"/>
      <c r="E226" s="315"/>
      <c r="F226" s="412"/>
      <c r="G226" s="412"/>
      <c r="H226" s="411">
        <f t="shared" si="6"/>
        <v>0</v>
      </c>
      <c r="I226" s="411">
        <f t="shared" si="7"/>
        <v>0</v>
      </c>
    </row>
    <row r="227" spans="1:9" s="13" customFormat="1" hidden="1">
      <c r="A227" s="887"/>
      <c r="B227" s="224"/>
      <c r="C227" s="314"/>
      <c r="D227" s="314"/>
      <c r="E227" s="315"/>
      <c r="F227" s="412"/>
      <c r="G227" s="412"/>
      <c r="H227" s="411">
        <f t="shared" si="6"/>
        <v>0</v>
      </c>
      <c r="I227" s="411">
        <f t="shared" si="7"/>
        <v>0</v>
      </c>
    </row>
    <row r="228" spans="1:9" s="13" customFormat="1" hidden="1">
      <c r="A228" s="887"/>
      <c r="B228" s="224"/>
      <c r="C228" s="314"/>
      <c r="D228" s="314"/>
      <c r="E228" s="315"/>
      <c r="F228" s="412"/>
      <c r="G228" s="412"/>
      <c r="H228" s="411">
        <f t="shared" si="6"/>
        <v>0</v>
      </c>
      <c r="I228" s="411">
        <f t="shared" si="7"/>
        <v>0</v>
      </c>
    </row>
    <row r="229" spans="1:9" s="13" customFormat="1" hidden="1">
      <c r="A229" s="887"/>
      <c r="B229" s="224"/>
      <c r="C229" s="314"/>
      <c r="D229" s="314"/>
      <c r="E229" s="315"/>
      <c r="F229" s="412"/>
      <c r="G229" s="412"/>
      <c r="H229" s="411">
        <f t="shared" si="6"/>
        <v>0</v>
      </c>
      <c r="I229" s="411">
        <f t="shared" si="7"/>
        <v>0</v>
      </c>
    </row>
    <row r="230" spans="1:9" s="13" customFormat="1" hidden="1">
      <c r="A230" s="887"/>
      <c r="B230" s="224"/>
      <c r="C230" s="314"/>
      <c r="D230" s="314"/>
      <c r="E230" s="315"/>
      <c r="F230" s="412"/>
      <c r="G230" s="412"/>
      <c r="H230" s="411">
        <f t="shared" si="6"/>
        <v>0</v>
      </c>
      <c r="I230" s="411">
        <f t="shared" si="7"/>
        <v>0</v>
      </c>
    </row>
    <row r="231" spans="1:9" s="13" customFormat="1" hidden="1">
      <c r="A231" s="887"/>
      <c r="B231" s="224"/>
      <c r="C231" s="314"/>
      <c r="D231" s="314"/>
      <c r="E231" s="315"/>
      <c r="F231" s="412"/>
      <c r="G231" s="412"/>
      <c r="H231" s="411">
        <f t="shared" si="6"/>
        <v>0</v>
      </c>
      <c r="I231" s="411">
        <f t="shared" si="7"/>
        <v>0</v>
      </c>
    </row>
    <row r="232" spans="1:9" s="13" customFormat="1" hidden="1">
      <c r="A232" s="887"/>
      <c r="B232" s="224"/>
      <c r="C232" s="314"/>
      <c r="D232" s="314"/>
      <c r="E232" s="315"/>
      <c r="F232" s="412"/>
      <c r="G232" s="412"/>
      <c r="H232" s="411">
        <f t="shared" si="6"/>
        <v>0</v>
      </c>
      <c r="I232" s="411">
        <f t="shared" si="7"/>
        <v>0</v>
      </c>
    </row>
    <row r="233" spans="1:9" s="13" customFormat="1" hidden="1">
      <c r="A233" s="887"/>
      <c r="B233" s="224"/>
      <c r="C233" s="314"/>
      <c r="D233" s="314"/>
      <c r="E233" s="315"/>
      <c r="F233" s="412"/>
      <c r="G233" s="412"/>
      <c r="H233" s="411">
        <f t="shared" si="6"/>
        <v>0</v>
      </c>
      <c r="I233" s="411">
        <f t="shared" si="7"/>
        <v>0</v>
      </c>
    </row>
    <row r="234" spans="1:9" s="13" customFormat="1" hidden="1">
      <c r="A234" s="887"/>
      <c r="B234" s="224"/>
      <c r="C234" s="314"/>
      <c r="D234" s="314"/>
      <c r="E234" s="315"/>
      <c r="F234" s="412"/>
      <c r="G234" s="412"/>
      <c r="H234" s="411">
        <f t="shared" si="6"/>
        <v>0</v>
      </c>
      <c r="I234" s="411">
        <f t="shared" si="7"/>
        <v>0</v>
      </c>
    </row>
    <row r="235" spans="1:9" s="13" customFormat="1" hidden="1">
      <c r="A235" s="887"/>
      <c r="B235" s="224"/>
      <c r="C235" s="314"/>
      <c r="D235" s="314"/>
      <c r="E235" s="315"/>
      <c r="F235" s="412"/>
      <c r="G235" s="412"/>
      <c r="H235" s="411">
        <f t="shared" si="6"/>
        <v>0</v>
      </c>
      <c r="I235" s="411">
        <f t="shared" si="7"/>
        <v>0</v>
      </c>
    </row>
    <row r="236" spans="1:9" s="13" customFormat="1" hidden="1">
      <c r="A236" s="887"/>
      <c r="B236" s="224"/>
      <c r="C236" s="314"/>
      <c r="D236" s="314"/>
      <c r="E236" s="315"/>
      <c r="F236" s="412"/>
      <c r="G236" s="412"/>
      <c r="H236" s="411">
        <f t="shared" si="6"/>
        <v>0</v>
      </c>
      <c r="I236" s="411">
        <f t="shared" si="7"/>
        <v>0</v>
      </c>
    </row>
    <row r="237" spans="1:9" s="13" customFormat="1" hidden="1">
      <c r="A237" s="887"/>
      <c r="B237" s="224"/>
      <c r="C237" s="314"/>
      <c r="D237" s="314"/>
      <c r="E237" s="315"/>
      <c r="F237" s="412"/>
      <c r="G237" s="412"/>
      <c r="H237" s="411">
        <f t="shared" si="6"/>
        <v>0</v>
      </c>
      <c r="I237" s="411">
        <f t="shared" si="7"/>
        <v>0</v>
      </c>
    </row>
    <row r="238" spans="1:9" s="13" customFormat="1" hidden="1">
      <c r="A238" s="887"/>
      <c r="B238" s="224"/>
      <c r="C238" s="314"/>
      <c r="D238" s="314"/>
      <c r="E238" s="315"/>
      <c r="F238" s="412"/>
      <c r="G238" s="412"/>
      <c r="H238" s="411">
        <f t="shared" si="6"/>
        <v>0</v>
      </c>
      <c r="I238" s="411">
        <f t="shared" si="7"/>
        <v>0</v>
      </c>
    </row>
    <row r="239" spans="1:9" s="13" customFormat="1" hidden="1">
      <c r="A239" s="887"/>
      <c r="B239" s="224"/>
      <c r="C239" s="314"/>
      <c r="D239" s="314"/>
      <c r="E239" s="315"/>
      <c r="F239" s="412"/>
      <c r="G239" s="412"/>
      <c r="H239" s="411">
        <f t="shared" si="6"/>
        <v>0</v>
      </c>
      <c r="I239" s="411">
        <f t="shared" si="7"/>
        <v>0</v>
      </c>
    </row>
    <row r="240" spans="1:9" s="13" customFormat="1" hidden="1">
      <c r="A240" s="887"/>
      <c r="B240" s="224"/>
      <c r="C240" s="314"/>
      <c r="D240" s="314"/>
      <c r="E240" s="315"/>
      <c r="F240" s="412"/>
      <c r="G240" s="412"/>
      <c r="H240" s="411">
        <f t="shared" si="6"/>
        <v>0</v>
      </c>
      <c r="I240" s="411">
        <f t="shared" si="7"/>
        <v>0</v>
      </c>
    </row>
    <row r="241" spans="1:9" s="13" customFormat="1" hidden="1">
      <c r="A241" s="887"/>
      <c r="B241" s="224"/>
      <c r="C241" s="314"/>
      <c r="D241" s="314"/>
      <c r="E241" s="315"/>
      <c r="F241" s="412"/>
      <c r="G241" s="412"/>
      <c r="H241" s="411">
        <f t="shared" si="6"/>
        <v>0</v>
      </c>
      <c r="I241" s="411">
        <f t="shared" si="7"/>
        <v>0</v>
      </c>
    </row>
    <row r="242" spans="1:9" s="13" customFormat="1" hidden="1">
      <c r="A242" s="887"/>
      <c r="B242" s="224"/>
      <c r="C242" s="314"/>
      <c r="D242" s="314"/>
      <c r="E242" s="315"/>
      <c r="F242" s="412"/>
      <c r="G242" s="412"/>
      <c r="H242" s="411">
        <f t="shared" si="6"/>
        <v>0</v>
      </c>
      <c r="I242" s="411">
        <f t="shared" si="7"/>
        <v>0</v>
      </c>
    </row>
    <row r="243" spans="1:9" s="13" customFormat="1" hidden="1">
      <c r="A243" s="888"/>
      <c r="B243" s="519"/>
      <c r="C243" s="515"/>
      <c r="D243" s="515"/>
      <c r="E243" s="518"/>
      <c r="F243" s="412"/>
      <c r="G243" s="412"/>
      <c r="H243" s="411">
        <f t="shared" si="6"/>
        <v>0</v>
      </c>
      <c r="I243" s="411">
        <f t="shared" si="7"/>
        <v>0</v>
      </c>
    </row>
    <row r="244" spans="1:9" s="13" customFormat="1" hidden="1">
      <c r="A244" s="888"/>
      <c r="B244" s="234"/>
      <c r="C244" s="314"/>
      <c r="D244" s="314"/>
      <c r="E244" s="315"/>
      <c r="F244" s="412"/>
      <c r="G244" s="412"/>
      <c r="H244" s="411">
        <f t="shared" si="6"/>
        <v>0</v>
      </c>
      <c r="I244" s="411">
        <f t="shared" si="7"/>
        <v>0</v>
      </c>
    </row>
    <row r="245" spans="1:9" s="13" customFormat="1" hidden="1">
      <c r="A245" s="888"/>
      <c r="B245" s="234"/>
      <c r="C245" s="314"/>
      <c r="D245" s="314"/>
      <c r="E245" s="315"/>
      <c r="F245" s="412"/>
      <c r="G245" s="412"/>
      <c r="H245" s="411">
        <f t="shared" si="6"/>
        <v>0</v>
      </c>
      <c r="I245" s="411">
        <f t="shared" si="7"/>
        <v>0</v>
      </c>
    </row>
    <row r="246" spans="1:9" s="13" customFormat="1" hidden="1">
      <c r="A246" s="888"/>
      <c r="B246" s="234"/>
      <c r="C246" s="314"/>
      <c r="D246" s="314"/>
      <c r="E246" s="315"/>
      <c r="F246" s="412"/>
      <c r="G246" s="412"/>
      <c r="H246" s="411">
        <f t="shared" si="6"/>
        <v>0</v>
      </c>
      <c r="I246" s="411">
        <f t="shared" si="7"/>
        <v>0</v>
      </c>
    </row>
    <row r="247" spans="1:9" s="13" customFormat="1" hidden="1">
      <c r="A247" s="888"/>
      <c r="B247" s="234"/>
      <c r="C247" s="314"/>
      <c r="D247" s="314"/>
      <c r="E247" s="315"/>
      <c r="F247" s="412"/>
      <c r="G247" s="412"/>
      <c r="H247" s="411">
        <f t="shared" si="6"/>
        <v>0</v>
      </c>
      <c r="I247" s="411">
        <f t="shared" si="7"/>
        <v>0</v>
      </c>
    </row>
    <row r="248" spans="1:9" s="13" customFormat="1" hidden="1">
      <c r="A248" s="888"/>
      <c r="B248" s="234"/>
      <c r="C248" s="314"/>
      <c r="D248" s="314"/>
      <c r="E248" s="315"/>
      <c r="F248" s="412"/>
      <c r="G248" s="412"/>
      <c r="H248" s="411">
        <f t="shared" si="6"/>
        <v>0</v>
      </c>
      <c r="I248" s="411">
        <f t="shared" si="7"/>
        <v>0</v>
      </c>
    </row>
    <row r="249" spans="1:9" s="13" customFormat="1" hidden="1">
      <c r="A249" s="888"/>
      <c r="B249" s="234"/>
      <c r="C249" s="314"/>
      <c r="D249" s="314"/>
      <c r="E249" s="315"/>
      <c r="F249" s="412"/>
      <c r="G249" s="412"/>
      <c r="H249" s="411">
        <f t="shared" si="6"/>
        <v>0</v>
      </c>
      <c r="I249" s="411">
        <f t="shared" si="7"/>
        <v>0</v>
      </c>
    </row>
    <row r="250" spans="1:9" s="13" customFormat="1" hidden="1">
      <c r="A250" s="888"/>
      <c r="B250" s="234"/>
      <c r="C250" s="314"/>
      <c r="D250" s="314"/>
      <c r="E250" s="315"/>
      <c r="F250" s="412"/>
      <c r="G250" s="412"/>
      <c r="H250" s="411">
        <f t="shared" si="6"/>
        <v>0</v>
      </c>
      <c r="I250" s="411">
        <f t="shared" si="7"/>
        <v>0</v>
      </c>
    </row>
    <row r="251" spans="1:9" s="13" customFormat="1" hidden="1">
      <c r="A251" s="888"/>
      <c r="B251" s="234"/>
      <c r="C251" s="314"/>
      <c r="D251" s="314"/>
      <c r="E251" s="315"/>
      <c r="F251" s="412"/>
      <c r="G251" s="412"/>
      <c r="H251" s="411">
        <f t="shared" si="6"/>
        <v>0</v>
      </c>
      <c r="I251" s="411">
        <f t="shared" si="7"/>
        <v>0</v>
      </c>
    </row>
    <row r="252" spans="1:9" s="13" customFormat="1" hidden="1">
      <c r="A252" s="888"/>
      <c r="B252" s="234"/>
      <c r="C252" s="314"/>
      <c r="D252" s="314"/>
      <c r="E252" s="315"/>
      <c r="F252" s="412"/>
      <c r="G252" s="412"/>
      <c r="H252" s="411">
        <f t="shared" si="6"/>
        <v>0</v>
      </c>
      <c r="I252" s="411">
        <f t="shared" si="7"/>
        <v>0</v>
      </c>
    </row>
    <row r="253" spans="1:9" s="13" customFormat="1" hidden="1">
      <c r="A253" s="888"/>
      <c r="B253" s="234"/>
      <c r="C253" s="314"/>
      <c r="D253" s="314"/>
      <c r="E253" s="315"/>
      <c r="F253" s="412"/>
      <c r="G253" s="412"/>
      <c r="H253" s="411">
        <f t="shared" si="6"/>
        <v>0</v>
      </c>
      <c r="I253" s="411">
        <f t="shared" si="7"/>
        <v>0</v>
      </c>
    </row>
    <row r="254" spans="1:9" s="13" customFormat="1" hidden="1">
      <c r="A254" s="888"/>
      <c r="B254" s="234"/>
      <c r="C254" s="314"/>
      <c r="D254" s="314"/>
      <c r="E254" s="315"/>
      <c r="F254" s="412"/>
      <c r="G254" s="412"/>
      <c r="H254" s="411">
        <f t="shared" si="6"/>
        <v>0</v>
      </c>
      <c r="I254" s="411">
        <f t="shared" si="7"/>
        <v>0</v>
      </c>
    </row>
    <row r="255" spans="1:9" s="13" customFormat="1" hidden="1">
      <c r="A255" s="888"/>
      <c r="B255" s="234"/>
      <c r="C255" s="314"/>
      <c r="D255" s="314"/>
      <c r="E255" s="315"/>
      <c r="F255" s="412"/>
      <c r="G255" s="412"/>
      <c r="H255" s="411">
        <f t="shared" si="6"/>
        <v>0</v>
      </c>
      <c r="I255" s="411">
        <f t="shared" si="7"/>
        <v>0</v>
      </c>
    </row>
    <row r="256" spans="1:9" s="13" customFormat="1" hidden="1">
      <c r="A256" s="888"/>
      <c r="B256" s="234"/>
      <c r="C256" s="314"/>
      <c r="D256" s="314"/>
      <c r="E256" s="315"/>
      <c r="F256" s="412"/>
      <c r="G256" s="412"/>
      <c r="H256" s="411">
        <f t="shared" si="6"/>
        <v>0</v>
      </c>
      <c r="I256" s="411">
        <f t="shared" si="7"/>
        <v>0</v>
      </c>
    </row>
    <row r="257" spans="1:10" s="13" customFormat="1" hidden="1">
      <c r="A257" s="888"/>
      <c r="B257" s="234"/>
      <c r="C257" s="314"/>
      <c r="D257" s="314"/>
      <c r="E257" s="315"/>
      <c r="F257" s="412"/>
      <c r="G257" s="412"/>
      <c r="H257" s="411">
        <f t="shared" si="6"/>
        <v>0</v>
      </c>
      <c r="I257" s="411">
        <f t="shared" si="7"/>
        <v>0</v>
      </c>
    </row>
    <row r="258" spans="1:10" s="13" customFormat="1" hidden="1">
      <c r="A258" s="888"/>
      <c r="B258" s="234"/>
      <c r="C258" s="314"/>
      <c r="D258" s="314"/>
      <c r="E258" s="315"/>
      <c r="F258" s="412"/>
      <c r="G258" s="412"/>
      <c r="H258" s="411">
        <f t="shared" si="6"/>
        <v>0</v>
      </c>
      <c r="I258" s="411">
        <f t="shared" si="7"/>
        <v>0</v>
      </c>
    </row>
    <row r="259" spans="1:10" s="13" customFormat="1" hidden="1">
      <c r="A259" s="888"/>
      <c r="B259" s="234"/>
      <c r="C259" s="314"/>
      <c r="D259" s="314"/>
      <c r="E259" s="315"/>
      <c r="F259" s="412"/>
      <c r="G259" s="412"/>
      <c r="H259" s="411">
        <f t="shared" si="6"/>
        <v>0</v>
      </c>
      <c r="I259" s="411">
        <f t="shared" si="7"/>
        <v>0</v>
      </c>
    </row>
    <row r="260" spans="1:10" s="13" customFormat="1" hidden="1">
      <c r="A260" s="888"/>
      <c r="B260" s="234"/>
      <c r="C260" s="314"/>
      <c r="D260" s="314"/>
      <c r="E260" s="315"/>
      <c r="F260" s="412"/>
      <c r="G260" s="412"/>
      <c r="H260" s="411">
        <f t="shared" si="6"/>
        <v>0</v>
      </c>
      <c r="I260" s="411">
        <f t="shared" si="7"/>
        <v>0</v>
      </c>
    </row>
    <row r="261" spans="1:10" s="13" customFormat="1" hidden="1">
      <c r="A261" s="888"/>
      <c r="B261" s="234"/>
      <c r="C261" s="314"/>
      <c r="D261" s="314"/>
      <c r="E261" s="315"/>
      <c r="F261" s="412"/>
      <c r="G261" s="412"/>
      <c r="H261" s="411">
        <f t="shared" si="6"/>
        <v>0</v>
      </c>
      <c r="I261" s="411">
        <f t="shared" si="7"/>
        <v>0</v>
      </c>
    </row>
    <row r="262" spans="1:10" s="13" customFormat="1" hidden="1">
      <c r="A262" s="888"/>
      <c r="B262" s="234"/>
      <c r="C262" s="314"/>
      <c r="D262" s="314"/>
      <c r="E262" s="315"/>
      <c r="F262" s="412"/>
      <c r="G262" s="412"/>
      <c r="H262" s="411">
        <f t="shared" si="6"/>
        <v>0</v>
      </c>
      <c r="I262" s="411">
        <f t="shared" si="7"/>
        <v>0</v>
      </c>
    </row>
    <row r="263" spans="1:10" s="13" customFormat="1" hidden="1">
      <c r="A263" s="888"/>
      <c r="B263" s="234"/>
      <c r="C263" s="314"/>
      <c r="D263" s="314"/>
      <c r="E263" s="315"/>
      <c r="F263" s="412"/>
      <c r="G263" s="412"/>
      <c r="H263" s="411">
        <f t="shared" si="6"/>
        <v>0</v>
      </c>
      <c r="I263" s="411">
        <f t="shared" si="7"/>
        <v>0</v>
      </c>
    </row>
    <row r="264" spans="1:10" s="13" customFormat="1" hidden="1">
      <c r="A264" s="888"/>
      <c r="B264" s="503"/>
      <c r="C264" s="501"/>
      <c r="D264" s="501"/>
      <c r="E264" s="502"/>
      <c r="F264" s="412"/>
      <c r="G264" s="412"/>
      <c r="H264" s="411">
        <f t="shared" si="6"/>
        <v>0</v>
      </c>
      <c r="I264" s="411">
        <f t="shared" si="7"/>
        <v>0</v>
      </c>
    </row>
    <row r="265" spans="1:10">
      <c r="A265" s="886"/>
      <c r="B265" s="383" t="s">
        <v>900</v>
      </c>
      <c r="C265" s="413">
        <f>SUBTOTAL(9,C195:C264)</f>
        <v>100000</v>
      </c>
      <c r="D265" s="413">
        <f>SUBTOTAL(9,D195:D264)</f>
        <v>0</v>
      </c>
      <c r="E265" s="413">
        <f>SUBTOTAL(9,E195:E264)</f>
        <v>100000</v>
      </c>
      <c r="F265" s="495">
        <f>SUM(F195:F204)</f>
        <v>0</v>
      </c>
      <c r="G265" s="416">
        <f>SUM(G195:G204)</f>
        <v>0</v>
      </c>
      <c r="H265" s="776">
        <f t="shared" ref="H265:H328" si="8">E265+D265-C265</f>
        <v>0</v>
      </c>
      <c r="I265" s="776">
        <f t="shared" ref="I265:I328" si="9">SUM(C265:E265)</f>
        <v>200000</v>
      </c>
    </row>
    <row r="266" spans="1:10" ht="93.75">
      <c r="A266" s="881" t="s">
        <v>817</v>
      </c>
      <c r="B266" s="311" t="s">
        <v>55</v>
      </c>
      <c r="C266" s="363">
        <v>300000</v>
      </c>
      <c r="D266" s="314"/>
      <c r="E266" s="312">
        <v>300000</v>
      </c>
      <c r="F266" s="496"/>
      <c r="G266" s="314"/>
      <c r="H266" s="776">
        <f t="shared" si="8"/>
        <v>0</v>
      </c>
      <c r="I266" s="776">
        <f t="shared" si="9"/>
        <v>600000</v>
      </c>
    </row>
    <row r="267" spans="1:10" hidden="1">
      <c r="A267" s="882"/>
      <c r="B267" s="311"/>
      <c r="C267" s="314"/>
      <c r="D267" s="314"/>
      <c r="E267" s="314"/>
      <c r="F267" s="412"/>
      <c r="G267" s="412"/>
      <c r="H267" s="411">
        <f t="shared" si="8"/>
        <v>0</v>
      </c>
      <c r="I267" s="411">
        <f t="shared" si="9"/>
        <v>0</v>
      </c>
      <c r="J267" s="160"/>
    </row>
    <row r="268" spans="1:10" hidden="1">
      <c r="A268" s="882"/>
      <c r="B268" s="311"/>
      <c r="C268" s="314"/>
      <c r="D268" s="314"/>
      <c r="E268" s="314"/>
      <c r="F268" s="412"/>
      <c r="G268" s="412"/>
      <c r="H268" s="411">
        <f t="shared" si="8"/>
        <v>0</v>
      </c>
      <c r="I268" s="411">
        <f t="shared" si="9"/>
        <v>0</v>
      </c>
      <c r="J268" s="160"/>
    </row>
    <row r="269" spans="1:10" hidden="1">
      <c r="A269" s="882"/>
      <c r="B269" s="311"/>
      <c r="C269" s="314"/>
      <c r="D269" s="314"/>
      <c r="E269" s="314"/>
      <c r="F269" s="412"/>
      <c r="G269" s="412"/>
      <c r="H269" s="411">
        <f t="shared" si="8"/>
        <v>0</v>
      </c>
      <c r="I269" s="411">
        <f t="shared" si="9"/>
        <v>0</v>
      </c>
      <c r="J269" s="160"/>
    </row>
    <row r="270" spans="1:10" hidden="1">
      <c r="A270" s="882"/>
      <c r="B270" s="311"/>
      <c r="C270" s="314"/>
      <c r="D270" s="314"/>
      <c r="E270" s="314"/>
      <c r="F270" s="412"/>
      <c r="G270" s="412"/>
      <c r="H270" s="411">
        <f t="shared" si="8"/>
        <v>0</v>
      </c>
      <c r="I270" s="411">
        <f t="shared" si="9"/>
        <v>0</v>
      </c>
      <c r="J270" s="160"/>
    </row>
    <row r="271" spans="1:10" hidden="1">
      <c r="A271" s="882"/>
      <c r="B271" s="311"/>
      <c r="C271" s="314"/>
      <c r="D271" s="314"/>
      <c r="E271" s="312"/>
      <c r="F271" s="412"/>
      <c r="G271" s="412"/>
      <c r="H271" s="411">
        <f t="shared" si="8"/>
        <v>0</v>
      </c>
      <c r="I271" s="411">
        <f t="shared" si="9"/>
        <v>0</v>
      </c>
      <c r="J271" s="160"/>
    </row>
    <row r="272" spans="1:10" hidden="1">
      <c r="A272" s="882"/>
      <c r="B272" s="311"/>
      <c r="C272" s="314"/>
      <c r="D272" s="314"/>
      <c r="E272" s="312"/>
      <c r="F272" s="412"/>
      <c r="G272" s="412"/>
      <c r="H272" s="411">
        <f t="shared" si="8"/>
        <v>0</v>
      </c>
      <c r="I272" s="411">
        <f t="shared" si="9"/>
        <v>0</v>
      </c>
      <c r="J272" s="160"/>
    </row>
    <row r="273" spans="1:9" s="160" customFormat="1" hidden="1">
      <c r="A273" s="882"/>
      <c r="B273" s="311"/>
      <c r="C273" s="314"/>
      <c r="D273" s="314"/>
      <c r="E273" s="312"/>
      <c r="F273" s="412"/>
      <c r="G273" s="412"/>
      <c r="H273" s="411">
        <f t="shared" si="8"/>
        <v>0</v>
      </c>
      <c r="I273" s="411">
        <f t="shared" si="9"/>
        <v>0</v>
      </c>
    </row>
    <row r="274" spans="1:9" s="160" customFormat="1" hidden="1">
      <c r="A274" s="882"/>
      <c r="B274" s="224"/>
      <c r="C274" s="314"/>
      <c r="D274" s="314"/>
      <c r="E274" s="417"/>
      <c r="F274" s="412"/>
      <c r="G274" s="412"/>
      <c r="H274" s="411">
        <f t="shared" si="8"/>
        <v>0</v>
      </c>
      <c r="I274" s="411">
        <f t="shared" si="9"/>
        <v>0</v>
      </c>
    </row>
    <row r="275" spans="1:9" s="160" customFormat="1" hidden="1">
      <c r="A275" s="882"/>
      <c r="B275" s="234"/>
      <c r="C275" s="363"/>
      <c r="D275" s="314"/>
      <c r="E275" s="393"/>
      <c r="F275" s="412"/>
      <c r="G275" s="412"/>
      <c r="H275" s="411">
        <f t="shared" si="8"/>
        <v>0</v>
      </c>
      <c r="I275" s="411">
        <f t="shared" si="9"/>
        <v>0</v>
      </c>
    </row>
    <row r="276" spans="1:9" s="13" customFormat="1" hidden="1">
      <c r="A276" s="883"/>
      <c r="B276" s="224"/>
      <c r="C276" s="314"/>
      <c r="D276" s="314"/>
      <c r="E276" s="315"/>
      <c r="F276" s="412"/>
      <c r="G276" s="412"/>
      <c r="H276" s="411">
        <f t="shared" si="8"/>
        <v>0</v>
      </c>
      <c r="I276" s="411">
        <f t="shared" si="9"/>
        <v>0</v>
      </c>
    </row>
    <row r="277" spans="1:9" s="13" customFormat="1" hidden="1">
      <c r="A277" s="883"/>
      <c r="B277" s="224"/>
      <c r="C277" s="314"/>
      <c r="D277" s="314"/>
      <c r="E277" s="315"/>
      <c r="F277" s="412"/>
      <c r="G277" s="412"/>
      <c r="H277" s="411">
        <f t="shared" si="8"/>
        <v>0</v>
      </c>
      <c r="I277" s="411">
        <f t="shared" si="9"/>
        <v>0</v>
      </c>
    </row>
    <row r="278" spans="1:9" s="13" customFormat="1" hidden="1">
      <c r="A278" s="883"/>
      <c r="B278" s="224"/>
      <c r="C278" s="405"/>
      <c r="D278" s="405"/>
      <c r="E278" s="405"/>
      <c r="F278" s="412"/>
      <c r="G278" s="412"/>
      <c r="H278" s="411">
        <f t="shared" si="8"/>
        <v>0</v>
      </c>
      <c r="I278" s="411">
        <f t="shared" si="9"/>
        <v>0</v>
      </c>
    </row>
    <row r="279" spans="1:9" s="13" customFormat="1" hidden="1">
      <c r="A279" s="883"/>
      <c r="B279" s="224"/>
      <c r="C279" s="314"/>
      <c r="D279" s="314"/>
      <c r="E279" s="315"/>
      <c r="F279" s="412"/>
      <c r="G279" s="412"/>
      <c r="H279" s="411">
        <f t="shared" si="8"/>
        <v>0</v>
      </c>
      <c r="I279" s="411">
        <f t="shared" si="9"/>
        <v>0</v>
      </c>
    </row>
    <row r="280" spans="1:9" s="13" customFormat="1" hidden="1">
      <c r="A280" s="883"/>
      <c r="B280" s="224"/>
      <c r="C280" s="314"/>
      <c r="D280" s="314"/>
      <c r="E280" s="315"/>
      <c r="F280" s="412"/>
      <c r="G280" s="412"/>
      <c r="H280" s="411">
        <f t="shared" si="8"/>
        <v>0</v>
      </c>
      <c r="I280" s="411">
        <f t="shared" si="9"/>
        <v>0</v>
      </c>
    </row>
    <row r="281" spans="1:9" s="13" customFormat="1" hidden="1">
      <c r="A281" s="883"/>
      <c r="B281" s="224"/>
      <c r="C281" s="314"/>
      <c r="D281" s="314"/>
      <c r="E281" s="315"/>
      <c r="F281" s="412"/>
      <c r="G281" s="412"/>
      <c r="H281" s="411">
        <f t="shared" si="8"/>
        <v>0</v>
      </c>
      <c r="I281" s="411">
        <f t="shared" si="9"/>
        <v>0</v>
      </c>
    </row>
    <row r="282" spans="1:9" s="13" customFormat="1" hidden="1">
      <c r="A282" s="883"/>
      <c r="B282" s="224"/>
      <c r="C282" s="314"/>
      <c r="D282" s="314"/>
      <c r="E282" s="315"/>
      <c r="F282" s="412"/>
      <c r="G282" s="412"/>
      <c r="H282" s="411">
        <f t="shared" si="8"/>
        <v>0</v>
      </c>
      <c r="I282" s="411">
        <f t="shared" si="9"/>
        <v>0</v>
      </c>
    </row>
    <row r="283" spans="1:9" s="13" customFormat="1" hidden="1">
      <c r="A283" s="883"/>
      <c r="B283" s="224"/>
      <c r="C283" s="463"/>
      <c r="D283" s="315"/>
      <c r="E283" s="315"/>
      <c r="F283" s="412"/>
      <c r="G283" s="412"/>
      <c r="H283" s="411">
        <f t="shared" si="8"/>
        <v>0</v>
      </c>
      <c r="I283" s="411">
        <f t="shared" si="9"/>
        <v>0</v>
      </c>
    </row>
    <row r="284" spans="1:9" s="13" customFormat="1" hidden="1">
      <c r="A284" s="883"/>
      <c r="B284" s="224"/>
      <c r="C284" s="314"/>
      <c r="D284" s="314"/>
      <c r="E284" s="315"/>
      <c r="F284" s="412"/>
      <c r="G284" s="412"/>
      <c r="H284" s="411">
        <f t="shared" si="8"/>
        <v>0</v>
      </c>
      <c r="I284" s="411">
        <f t="shared" si="9"/>
        <v>0</v>
      </c>
    </row>
    <row r="285" spans="1:9" s="13" customFormat="1" hidden="1">
      <c r="A285" s="883"/>
      <c r="B285" s="224"/>
      <c r="C285" s="314"/>
      <c r="D285" s="314"/>
      <c r="E285" s="315"/>
      <c r="F285" s="412"/>
      <c r="G285" s="412"/>
      <c r="H285" s="411">
        <f t="shared" si="8"/>
        <v>0</v>
      </c>
      <c r="I285" s="411">
        <f t="shared" si="9"/>
        <v>0</v>
      </c>
    </row>
    <row r="286" spans="1:9" s="13" customFormat="1" ht="18" hidden="1" customHeight="1">
      <c r="A286" s="862"/>
      <c r="B286" s="517"/>
      <c r="C286" s="515"/>
      <c r="D286" s="515"/>
      <c r="E286" s="515"/>
      <c r="F286" s="412"/>
      <c r="G286" s="412"/>
      <c r="H286" s="411">
        <f t="shared" si="8"/>
        <v>0</v>
      </c>
      <c r="I286" s="411">
        <f t="shared" si="9"/>
        <v>0</v>
      </c>
    </row>
    <row r="287" spans="1:9" s="13" customFormat="1" ht="18" hidden="1" customHeight="1">
      <c r="A287" s="862"/>
      <c r="B287" s="224"/>
      <c r="C287" s="314"/>
      <c r="D287" s="314"/>
      <c r="E287" s="405"/>
      <c r="F287" s="412"/>
      <c r="G287" s="412"/>
      <c r="H287" s="411">
        <f t="shared" si="8"/>
        <v>0</v>
      </c>
      <c r="I287" s="411">
        <f t="shared" si="9"/>
        <v>0</v>
      </c>
    </row>
    <row r="288" spans="1:9" s="13" customFormat="1" ht="18" hidden="1" customHeight="1">
      <c r="A288" s="862"/>
      <c r="B288" s="224"/>
      <c r="C288" s="314"/>
      <c r="D288" s="314"/>
      <c r="E288" s="405"/>
      <c r="F288" s="412"/>
      <c r="G288" s="412"/>
      <c r="H288" s="411">
        <f t="shared" si="8"/>
        <v>0</v>
      </c>
      <c r="I288" s="411">
        <f t="shared" si="9"/>
        <v>0</v>
      </c>
    </row>
    <row r="289" spans="1:9" s="13" customFormat="1" ht="18" hidden="1" customHeight="1">
      <c r="A289" s="862"/>
      <c r="B289" s="224"/>
      <c r="C289" s="314"/>
      <c r="D289" s="314"/>
      <c r="E289" s="405"/>
      <c r="F289" s="412"/>
      <c r="G289" s="412"/>
      <c r="H289" s="411">
        <f t="shared" si="8"/>
        <v>0</v>
      </c>
      <c r="I289" s="411">
        <f t="shared" si="9"/>
        <v>0</v>
      </c>
    </row>
    <row r="290" spans="1:9" s="13" customFormat="1" ht="18" hidden="1" customHeight="1">
      <c r="A290" s="862"/>
      <c r="B290" s="224"/>
      <c r="C290" s="314"/>
      <c r="D290" s="314"/>
      <c r="E290" s="315"/>
      <c r="F290" s="412"/>
      <c r="G290" s="412"/>
      <c r="H290" s="411">
        <f t="shared" si="8"/>
        <v>0</v>
      </c>
      <c r="I290" s="411">
        <f t="shared" si="9"/>
        <v>0</v>
      </c>
    </row>
    <row r="291" spans="1:9" s="13" customFormat="1" ht="18" hidden="1" customHeight="1">
      <c r="A291" s="862"/>
      <c r="B291" s="311"/>
      <c r="C291" s="314"/>
      <c r="D291" s="314"/>
      <c r="E291" s="312"/>
      <c r="F291" s="412"/>
      <c r="G291" s="412"/>
      <c r="H291" s="411">
        <f t="shared" si="8"/>
        <v>0</v>
      </c>
      <c r="I291" s="411">
        <f t="shared" si="9"/>
        <v>0</v>
      </c>
    </row>
    <row r="292" spans="1:9" s="13" customFormat="1" ht="18" hidden="1" customHeight="1">
      <c r="A292" s="862"/>
      <c r="B292" s="311"/>
      <c r="C292" s="314"/>
      <c r="D292" s="314"/>
      <c r="E292" s="312"/>
      <c r="F292" s="412"/>
      <c r="G292" s="412"/>
      <c r="H292" s="411">
        <f t="shared" si="8"/>
        <v>0</v>
      </c>
      <c r="I292" s="411">
        <f t="shared" si="9"/>
        <v>0</v>
      </c>
    </row>
    <row r="293" spans="1:9" s="13" customFormat="1" ht="18" hidden="1" customHeight="1">
      <c r="A293" s="862"/>
      <c r="B293" s="311"/>
      <c r="C293" s="314"/>
      <c r="D293" s="314"/>
      <c r="E293" s="312"/>
      <c r="F293" s="412"/>
      <c r="G293" s="412"/>
      <c r="H293" s="411">
        <f t="shared" si="8"/>
        <v>0</v>
      </c>
      <c r="I293" s="411">
        <f t="shared" si="9"/>
        <v>0</v>
      </c>
    </row>
    <row r="294" spans="1:9" s="13" customFormat="1" ht="18" hidden="1" customHeight="1">
      <c r="A294" s="862"/>
      <c r="B294" s="311"/>
      <c r="C294" s="314"/>
      <c r="D294" s="314"/>
      <c r="E294" s="312"/>
      <c r="F294" s="412"/>
      <c r="G294" s="412"/>
      <c r="H294" s="411">
        <f t="shared" si="8"/>
        <v>0</v>
      </c>
      <c r="I294" s="411">
        <f t="shared" si="9"/>
        <v>0</v>
      </c>
    </row>
    <row r="295" spans="1:9" s="13" customFormat="1" ht="18" hidden="1" customHeight="1">
      <c r="A295" s="862"/>
      <c r="B295" s="224"/>
      <c r="C295" s="314"/>
      <c r="D295" s="314"/>
      <c r="E295" s="315"/>
      <c r="F295" s="412"/>
      <c r="G295" s="412"/>
      <c r="H295" s="411">
        <f t="shared" si="8"/>
        <v>0</v>
      </c>
      <c r="I295" s="411">
        <f t="shared" si="9"/>
        <v>0</v>
      </c>
    </row>
    <row r="296" spans="1:9" s="13" customFormat="1" ht="18" hidden="1" customHeight="1">
      <c r="A296" s="862"/>
      <c r="B296" s="224"/>
      <c r="C296" s="314"/>
      <c r="D296" s="314"/>
      <c r="E296" s="315"/>
      <c r="F296" s="412"/>
      <c r="G296" s="412"/>
      <c r="H296" s="411">
        <f t="shared" si="8"/>
        <v>0</v>
      </c>
      <c r="I296" s="411">
        <f t="shared" si="9"/>
        <v>0</v>
      </c>
    </row>
    <row r="297" spans="1:9" s="13" customFormat="1" ht="18" hidden="1" customHeight="1">
      <c r="A297" s="862"/>
      <c r="B297" s="224"/>
      <c r="C297" s="314"/>
      <c r="D297" s="314"/>
      <c r="E297" s="315"/>
      <c r="F297" s="412"/>
      <c r="G297" s="412"/>
      <c r="H297" s="411">
        <f t="shared" si="8"/>
        <v>0</v>
      </c>
      <c r="I297" s="411">
        <f t="shared" si="9"/>
        <v>0</v>
      </c>
    </row>
    <row r="298" spans="1:9" s="13" customFormat="1" ht="18" hidden="1" customHeight="1">
      <c r="A298" s="862"/>
      <c r="B298" s="224"/>
      <c r="C298" s="314"/>
      <c r="D298" s="314"/>
      <c r="E298" s="315"/>
      <c r="F298" s="412"/>
      <c r="G298" s="412"/>
      <c r="H298" s="411">
        <f t="shared" si="8"/>
        <v>0</v>
      </c>
      <c r="I298" s="411">
        <f t="shared" si="9"/>
        <v>0</v>
      </c>
    </row>
    <row r="299" spans="1:9" s="13" customFormat="1" ht="18" hidden="1" customHeight="1">
      <c r="A299" s="862"/>
      <c r="B299" s="224"/>
      <c r="C299" s="314"/>
      <c r="D299" s="314"/>
      <c r="E299" s="315"/>
      <c r="F299" s="412"/>
      <c r="G299" s="412"/>
      <c r="H299" s="411">
        <f t="shared" si="8"/>
        <v>0</v>
      </c>
      <c r="I299" s="411">
        <f t="shared" si="9"/>
        <v>0</v>
      </c>
    </row>
    <row r="300" spans="1:9" s="13" customFormat="1" ht="18" hidden="1" customHeight="1">
      <c r="A300" s="862"/>
      <c r="B300" s="224"/>
      <c r="C300" s="314"/>
      <c r="D300" s="314"/>
      <c r="E300" s="315"/>
      <c r="F300" s="412"/>
      <c r="G300" s="412"/>
      <c r="H300" s="411">
        <f t="shared" si="8"/>
        <v>0</v>
      </c>
      <c r="I300" s="411">
        <f t="shared" si="9"/>
        <v>0</v>
      </c>
    </row>
    <row r="301" spans="1:9" s="13" customFormat="1" ht="18" hidden="1" customHeight="1">
      <c r="A301" s="862"/>
      <c r="B301" s="224"/>
      <c r="C301" s="314"/>
      <c r="D301" s="314"/>
      <c r="E301" s="315"/>
      <c r="F301" s="412"/>
      <c r="G301" s="412"/>
      <c r="H301" s="411">
        <f t="shared" si="8"/>
        <v>0</v>
      </c>
      <c r="I301" s="411">
        <f t="shared" si="9"/>
        <v>0</v>
      </c>
    </row>
    <row r="302" spans="1:9" s="13" customFormat="1" ht="18" hidden="1" customHeight="1">
      <c r="A302" s="862"/>
      <c r="B302" s="224"/>
      <c r="C302" s="314"/>
      <c r="D302" s="314"/>
      <c r="E302" s="314"/>
      <c r="F302" s="412"/>
      <c r="G302" s="412"/>
      <c r="H302" s="411">
        <f t="shared" si="8"/>
        <v>0</v>
      </c>
      <c r="I302" s="411">
        <f t="shared" si="9"/>
        <v>0</v>
      </c>
    </row>
    <row r="303" spans="1:9" s="13" customFormat="1" ht="18" hidden="1" customHeight="1">
      <c r="A303" s="862"/>
      <c r="B303" s="224"/>
      <c r="C303" s="314"/>
      <c r="D303" s="314"/>
      <c r="E303" s="314"/>
      <c r="F303" s="412"/>
      <c r="G303" s="412"/>
      <c r="H303" s="411">
        <f t="shared" si="8"/>
        <v>0</v>
      </c>
      <c r="I303" s="411">
        <f t="shared" si="9"/>
        <v>0</v>
      </c>
    </row>
    <row r="304" spans="1:9" s="13" customFormat="1" ht="18" hidden="1" customHeight="1">
      <c r="A304" s="862"/>
      <c r="B304" s="224"/>
      <c r="C304" s="314"/>
      <c r="D304" s="314"/>
      <c r="E304" s="314"/>
      <c r="F304" s="412"/>
      <c r="G304" s="412"/>
      <c r="H304" s="411">
        <f t="shared" si="8"/>
        <v>0</v>
      </c>
      <c r="I304" s="411">
        <f t="shared" si="9"/>
        <v>0</v>
      </c>
    </row>
    <row r="305" spans="1:10" s="13" customFormat="1" ht="18" hidden="1" customHeight="1">
      <c r="A305" s="862"/>
      <c r="B305" s="224"/>
      <c r="C305" s="314"/>
      <c r="D305" s="314"/>
      <c r="E305" s="314"/>
      <c r="F305" s="412"/>
      <c r="G305" s="412"/>
      <c r="H305" s="411">
        <f t="shared" si="8"/>
        <v>0</v>
      </c>
      <c r="I305" s="411">
        <f t="shared" si="9"/>
        <v>0</v>
      </c>
    </row>
    <row r="306" spans="1:10" s="13" customFormat="1" ht="18" hidden="1" customHeight="1">
      <c r="A306" s="862"/>
      <c r="B306" s="224"/>
      <c r="C306" s="314"/>
      <c r="D306" s="314"/>
      <c r="E306" s="314"/>
      <c r="F306" s="412"/>
      <c r="G306" s="412"/>
      <c r="H306" s="411">
        <f t="shared" si="8"/>
        <v>0</v>
      </c>
      <c r="I306" s="411">
        <f t="shared" si="9"/>
        <v>0</v>
      </c>
    </row>
    <row r="307" spans="1:10" s="13" customFormat="1" ht="18" hidden="1" customHeight="1">
      <c r="A307" s="862"/>
      <c r="B307" s="500"/>
      <c r="C307" s="501"/>
      <c r="D307" s="501"/>
      <c r="E307" s="501"/>
      <c r="F307" s="412"/>
      <c r="G307" s="412"/>
      <c r="H307" s="411">
        <f t="shared" si="8"/>
        <v>0</v>
      </c>
      <c r="I307" s="411">
        <f t="shared" si="9"/>
        <v>0</v>
      </c>
    </row>
    <row r="308" spans="1:10">
      <c r="A308" s="882"/>
      <c r="B308" s="383" t="s">
        <v>900</v>
      </c>
      <c r="C308" s="413">
        <f>SUM(C266:C307)</f>
        <v>300000</v>
      </c>
      <c r="D308" s="413">
        <f>SUM(D266:D307)</f>
        <v>0</v>
      </c>
      <c r="E308" s="413">
        <f>SUM(E266:E307)</f>
        <v>300000</v>
      </c>
      <c r="F308" s="495">
        <f>SUM(F266:F284)</f>
        <v>0</v>
      </c>
      <c r="G308" s="416">
        <f>SUM(G266:G284)</f>
        <v>0</v>
      </c>
      <c r="H308" s="776">
        <f t="shared" si="8"/>
        <v>0</v>
      </c>
      <c r="I308" s="776">
        <f t="shared" si="9"/>
        <v>600000</v>
      </c>
    </row>
    <row r="309" spans="1:10" hidden="1">
      <c r="A309" s="886" t="s">
        <v>813</v>
      </c>
      <c r="B309" s="311"/>
      <c r="C309" s="314"/>
      <c r="D309" s="314"/>
      <c r="E309" s="312"/>
      <c r="F309" s="412"/>
      <c r="G309" s="412"/>
      <c r="H309" s="411">
        <f t="shared" si="8"/>
        <v>0</v>
      </c>
      <c r="I309" s="411">
        <f t="shared" si="9"/>
        <v>0</v>
      </c>
      <c r="J309" s="160"/>
    </row>
    <row r="310" spans="1:10" hidden="1">
      <c r="A310" s="886"/>
      <c r="B310" s="311"/>
      <c r="C310" s="314"/>
      <c r="D310" s="314"/>
      <c r="E310" s="312"/>
      <c r="F310" s="412"/>
      <c r="G310" s="412"/>
      <c r="H310" s="411">
        <f t="shared" si="8"/>
        <v>0</v>
      </c>
      <c r="I310" s="411">
        <f t="shared" si="9"/>
        <v>0</v>
      </c>
      <c r="J310" s="160"/>
    </row>
    <row r="311" spans="1:10" hidden="1">
      <c r="A311" s="886"/>
      <c r="B311" s="311"/>
      <c r="C311" s="314"/>
      <c r="D311" s="314"/>
      <c r="E311" s="312"/>
      <c r="F311" s="412"/>
      <c r="G311" s="412"/>
      <c r="H311" s="411">
        <f t="shared" si="8"/>
        <v>0</v>
      </c>
      <c r="I311" s="411">
        <f t="shared" si="9"/>
        <v>0</v>
      </c>
      <c r="J311" s="160"/>
    </row>
    <row r="312" spans="1:10" hidden="1">
      <c r="A312" s="886"/>
      <c r="B312" s="311"/>
      <c r="C312" s="314"/>
      <c r="D312" s="314"/>
      <c r="E312" s="312"/>
      <c r="F312" s="412"/>
      <c r="G312" s="412"/>
      <c r="H312" s="411">
        <f t="shared" si="8"/>
        <v>0</v>
      </c>
      <c r="I312" s="411">
        <f t="shared" si="9"/>
        <v>0</v>
      </c>
      <c r="J312" s="160"/>
    </row>
    <row r="313" spans="1:10" hidden="1">
      <c r="A313" s="886"/>
      <c r="B313" s="311"/>
      <c r="C313" s="314"/>
      <c r="D313" s="314"/>
      <c r="E313" s="312"/>
      <c r="F313" s="412"/>
      <c r="G313" s="412"/>
      <c r="H313" s="411">
        <f t="shared" si="8"/>
        <v>0</v>
      </c>
      <c r="I313" s="411">
        <f t="shared" si="9"/>
        <v>0</v>
      </c>
      <c r="J313" s="160"/>
    </row>
    <row r="314" spans="1:10" hidden="1">
      <c r="A314" s="886"/>
      <c r="B314" s="311"/>
      <c r="C314" s="314"/>
      <c r="D314" s="314"/>
      <c r="E314" s="312"/>
      <c r="F314" s="412"/>
      <c r="G314" s="412"/>
      <c r="H314" s="411">
        <f t="shared" si="8"/>
        <v>0</v>
      </c>
      <c r="I314" s="411">
        <f t="shared" si="9"/>
        <v>0</v>
      </c>
      <c r="J314" s="160"/>
    </row>
    <row r="315" spans="1:10" hidden="1">
      <c r="A315" s="886"/>
      <c r="B315" s="311"/>
      <c r="C315" s="314"/>
      <c r="D315" s="314"/>
      <c r="E315" s="312"/>
      <c r="F315" s="412"/>
      <c r="G315" s="412"/>
      <c r="H315" s="411">
        <f t="shared" si="8"/>
        <v>0</v>
      </c>
      <c r="I315" s="411">
        <f t="shared" si="9"/>
        <v>0</v>
      </c>
      <c r="J315" s="160"/>
    </row>
    <row r="316" spans="1:10" hidden="1">
      <c r="A316" s="886"/>
      <c r="B316" s="311"/>
      <c r="C316" s="314"/>
      <c r="D316" s="314"/>
      <c r="E316" s="312"/>
      <c r="F316" s="412"/>
      <c r="G316" s="412"/>
      <c r="H316" s="411">
        <f t="shared" si="8"/>
        <v>0</v>
      </c>
      <c r="I316" s="411">
        <f t="shared" si="9"/>
        <v>0</v>
      </c>
      <c r="J316" s="160"/>
    </row>
    <row r="317" spans="1:10" hidden="1">
      <c r="A317" s="886"/>
      <c r="B317" s="311"/>
      <c r="C317" s="314"/>
      <c r="D317" s="314"/>
      <c r="E317" s="312"/>
      <c r="F317" s="412"/>
      <c r="G317" s="412"/>
      <c r="H317" s="411">
        <f t="shared" si="8"/>
        <v>0</v>
      </c>
      <c r="I317" s="411">
        <f t="shared" si="9"/>
        <v>0</v>
      </c>
      <c r="J317" s="160"/>
    </row>
    <row r="318" spans="1:10" hidden="1">
      <c r="A318" s="886"/>
      <c r="B318" s="311"/>
      <c r="C318" s="314"/>
      <c r="D318" s="314"/>
      <c r="E318" s="312"/>
      <c r="F318" s="412"/>
      <c r="G318" s="412"/>
      <c r="H318" s="411">
        <f t="shared" si="8"/>
        <v>0</v>
      </c>
      <c r="I318" s="411">
        <f t="shared" si="9"/>
        <v>0</v>
      </c>
      <c r="J318" s="160"/>
    </row>
    <row r="319" spans="1:10" hidden="1">
      <c r="A319" s="886"/>
      <c r="B319" s="311"/>
      <c r="C319" s="314"/>
      <c r="D319" s="314"/>
      <c r="E319" s="312"/>
      <c r="F319" s="412"/>
      <c r="G319" s="412"/>
      <c r="H319" s="411">
        <f t="shared" si="8"/>
        <v>0</v>
      </c>
      <c r="I319" s="411">
        <f t="shared" si="9"/>
        <v>0</v>
      </c>
      <c r="J319" s="160"/>
    </row>
    <row r="320" spans="1:10" hidden="1">
      <c r="A320" s="886"/>
      <c r="B320" s="311"/>
      <c r="C320" s="314"/>
      <c r="D320" s="314"/>
      <c r="E320" s="312"/>
      <c r="F320" s="412"/>
      <c r="G320" s="412"/>
      <c r="H320" s="411">
        <f t="shared" si="8"/>
        <v>0</v>
      </c>
      <c r="I320" s="411">
        <f t="shared" si="9"/>
        <v>0</v>
      </c>
      <c r="J320" s="160"/>
    </row>
    <row r="321" spans="1:9" s="160" customFormat="1" hidden="1">
      <c r="A321" s="886"/>
      <c r="B321" s="311"/>
      <c r="C321" s="314"/>
      <c r="D321" s="314"/>
      <c r="E321" s="312"/>
      <c r="F321" s="412"/>
      <c r="G321" s="412"/>
      <c r="H321" s="411">
        <f t="shared" si="8"/>
        <v>0</v>
      </c>
      <c r="I321" s="411">
        <f t="shared" si="9"/>
        <v>0</v>
      </c>
    </row>
    <row r="322" spans="1:9" s="160" customFormat="1" hidden="1">
      <c r="A322" s="886"/>
      <c r="B322" s="311"/>
      <c r="C322" s="314"/>
      <c r="D322" s="314"/>
      <c r="E322" s="312"/>
      <c r="F322" s="412"/>
      <c r="G322" s="412"/>
      <c r="H322" s="411">
        <f t="shared" si="8"/>
        <v>0</v>
      </c>
      <c r="I322" s="411">
        <f t="shared" si="9"/>
        <v>0</v>
      </c>
    </row>
    <row r="323" spans="1:9" s="160" customFormat="1" hidden="1">
      <c r="A323" s="886"/>
      <c r="B323" s="311"/>
      <c r="C323" s="314"/>
      <c r="D323" s="314"/>
      <c r="E323" s="312"/>
      <c r="F323" s="412"/>
      <c r="G323" s="412"/>
      <c r="H323" s="411">
        <f t="shared" si="8"/>
        <v>0</v>
      </c>
      <c r="I323" s="411">
        <f t="shared" si="9"/>
        <v>0</v>
      </c>
    </row>
    <row r="324" spans="1:9" s="160" customFormat="1" hidden="1">
      <c r="A324" s="886"/>
      <c r="B324" s="362"/>
      <c r="C324" s="363"/>
      <c r="D324" s="312"/>
      <c r="E324" s="312"/>
      <c r="F324" s="412"/>
      <c r="G324" s="412"/>
      <c r="H324" s="411">
        <f t="shared" si="8"/>
        <v>0</v>
      </c>
      <c r="I324" s="411">
        <f t="shared" si="9"/>
        <v>0</v>
      </c>
    </row>
    <row r="325" spans="1:9" s="161" customFormat="1" hidden="1">
      <c r="A325" s="886"/>
      <c r="B325" s="436"/>
      <c r="C325" s="393"/>
      <c r="D325" s="392"/>
      <c r="E325" s="393"/>
      <c r="F325" s="424"/>
      <c r="G325" s="424"/>
      <c r="H325" s="411">
        <f t="shared" si="8"/>
        <v>0</v>
      </c>
      <c r="I325" s="411">
        <f t="shared" si="9"/>
        <v>0</v>
      </c>
    </row>
    <row r="326" spans="1:9" s="13" customFormat="1" hidden="1">
      <c r="A326" s="887"/>
      <c r="B326" s="398"/>
      <c r="C326" s="314"/>
      <c r="D326" s="314"/>
      <c r="E326" s="315"/>
      <c r="F326" s="412"/>
      <c r="G326" s="412"/>
      <c r="H326" s="411">
        <f t="shared" si="8"/>
        <v>0</v>
      </c>
      <c r="I326" s="411">
        <f t="shared" si="9"/>
        <v>0</v>
      </c>
    </row>
    <row r="327" spans="1:9" s="13" customFormat="1" hidden="1">
      <c r="A327" s="887"/>
      <c r="B327" s="399"/>
      <c r="C327" s="314"/>
      <c r="D327" s="314"/>
      <c r="E327" s="315"/>
      <c r="F327" s="412"/>
      <c r="G327" s="412"/>
      <c r="H327" s="411">
        <f t="shared" si="8"/>
        <v>0</v>
      </c>
      <c r="I327" s="411">
        <f t="shared" si="9"/>
        <v>0</v>
      </c>
    </row>
    <row r="328" spans="1:9" s="13" customFormat="1" hidden="1">
      <c r="A328" s="887"/>
      <c r="B328" s="399"/>
      <c r="C328" s="314"/>
      <c r="D328" s="314"/>
      <c r="E328" s="315"/>
      <c r="F328" s="412"/>
      <c r="G328" s="412"/>
      <c r="H328" s="411">
        <f t="shared" si="8"/>
        <v>0</v>
      </c>
      <c r="I328" s="411">
        <f t="shared" si="9"/>
        <v>0</v>
      </c>
    </row>
    <row r="329" spans="1:9" s="13" customFormat="1" hidden="1">
      <c r="A329" s="887"/>
      <c r="B329" s="399"/>
      <c r="C329" s="314"/>
      <c r="D329" s="314"/>
      <c r="E329" s="315"/>
      <c r="F329" s="412"/>
      <c r="G329" s="412"/>
      <c r="H329" s="411">
        <f t="shared" ref="H329:H392" si="10">E329+D329-C329</f>
        <v>0</v>
      </c>
      <c r="I329" s="411">
        <f t="shared" ref="I329:I392" si="11">SUM(C329:E329)</f>
        <v>0</v>
      </c>
    </row>
    <row r="330" spans="1:9" s="13" customFormat="1" hidden="1">
      <c r="A330" s="887"/>
      <c r="B330" s="399"/>
      <c r="C330" s="314"/>
      <c r="D330" s="314"/>
      <c r="E330" s="315"/>
      <c r="F330" s="412"/>
      <c r="G330" s="412"/>
      <c r="H330" s="411">
        <f t="shared" si="10"/>
        <v>0</v>
      </c>
      <c r="I330" s="411">
        <f t="shared" si="11"/>
        <v>0</v>
      </c>
    </row>
    <row r="331" spans="1:9" s="13" customFormat="1" hidden="1">
      <c r="A331" s="887"/>
      <c r="B331" s="399"/>
      <c r="C331" s="314"/>
      <c r="D331" s="314"/>
      <c r="E331" s="315"/>
      <c r="F331" s="412"/>
      <c r="G331" s="412"/>
      <c r="H331" s="411">
        <f t="shared" si="10"/>
        <v>0</v>
      </c>
      <c r="I331" s="411">
        <f t="shared" si="11"/>
        <v>0</v>
      </c>
    </row>
    <row r="332" spans="1:9" s="13" customFormat="1" hidden="1">
      <c r="A332" s="887"/>
      <c r="B332" s="399"/>
      <c r="C332" s="314"/>
      <c r="D332" s="314"/>
      <c r="E332" s="315"/>
      <c r="F332" s="412"/>
      <c r="G332" s="412"/>
      <c r="H332" s="411">
        <f t="shared" si="10"/>
        <v>0</v>
      </c>
      <c r="I332" s="411">
        <f t="shared" si="11"/>
        <v>0</v>
      </c>
    </row>
    <row r="333" spans="1:9" s="13" customFormat="1" hidden="1">
      <c r="A333" s="887"/>
      <c r="B333" s="399"/>
      <c r="C333" s="314"/>
      <c r="D333" s="314"/>
      <c r="E333" s="315"/>
      <c r="F333" s="412"/>
      <c r="G333" s="412"/>
      <c r="H333" s="411">
        <f t="shared" si="10"/>
        <v>0</v>
      </c>
      <c r="I333" s="411">
        <f t="shared" si="11"/>
        <v>0</v>
      </c>
    </row>
    <row r="334" spans="1:9" s="13" customFormat="1" hidden="1">
      <c r="A334" s="887"/>
      <c r="B334" s="399"/>
      <c r="C334" s="314"/>
      <c r="D334" s="314"/>
      <c r="E334" s="315"/>
      <c r="F334" s="412"/>
      <c r="G334" s="412"/>
      <c r="H334" s="411">
        <f t="shared" si="10"/>
        <v>0</v>
      </c>
      <c r="I334" s="411">
        <f t="shared" si="11"/>
        <v>0</v>
      </c>
    </row>
    <row r="335" spans="1:9" s="13" customFormat="1" hidden="1">
      <c r="A335" s="887"/>
      <c r="B335" s="399"/>
      <c r="C335" s="314"/>
      <c r="D335" s="314"/>
      <c r="E335" s="315"/>
      <c r="F335" s="412"/>
      <c r="G335" s="412"/>
      <c r="H335" s="411">
        <f t="shared" si="10"/>
        <v>0</v>
      </c>
      <c r="I335" s="411">
        <f t="shared" si="11"/>
        <v>0</v>
      </c>
    </row>
    <row r="336" spans="1:9" s="13" customFormat="1" hidden="1">
      <c r="A336" s="887"/>
      <c r="B336" s="399"/>
      <c r="C336" s="314"/>
      <c r="D336" s="314"/>
      <c r="E336" s="315"/>
      <c r="F336" s="412"/>
      <c r="G336" s="412"/>
      <c r="H336" s="411">
        <f t="shared" si="10"/>
        <v>0</v>
      </c>
      <c r="I336" s="411">
        <f t="shared" si="11"/>
        <v>0</v>
      </c>
    </row>
    <row r="337" spans="1:9" s="13" customFormat="1" hidden="1">
      <c r="A337" s="887"/>
      <c r="B337" s="399"/>
      <c r="C337" s="314"/>
      <c r="D337" s="314"/>
      <c r="E337" s="315"/>
      <c r="F337" s="412"/>
      <c r="G337" s="412"/>
      <c r="H337" s="411">
        <f t="shared" si="10"/>
        <v>0</v>
      </c>
      <c r="I337" s="411">
        <f t="shared" si="11"/>
        <v>0</v>
      </c>
    </row>
    <row r="338" spans="1:9" s="13" customFormat="1" hidden="1">
      <c r="A338" s="887"/>
      <c r="B338" s="399"/>
      <c r="C338" s="314"/>
      <c r="D338" s="314"/>
      <c r="E338" s="315"/>
      <c r="F338" s="412"/>
      <c r="G338" s="412"/>
      <c r="H338" s="411">
        <f t="shared" si="10"/>
        <v>0</v>
      </c>
      <c r="I338" s="411">
        <f t="shared" si="11"/>
        <v>0</v>
      </c>
    </row>
    <row r="339" spans="1:9" s="13" customFormat="1" hidden="1">
      <c r="A339" s="887"/>
      <c r="B339" s="399"/>
      <c r="C339" s="314"/>
      <c r="D339" s="314"/>
      <c r="E339" s="315"/>
      <c r="F339" s="412"/>
      <c r="G339" s="412"/>
      <c r="H339" s="411">
        <f t="shared" si="10"/>
        <v>0</v>
      </c>
      <c r="I339" s="411">
        <f t="shared" si="11"/>
        <v>0</v>
      </c>
    </row>
    <row r="340" spans="1:9" s="13" customFormat="1" hidden="1">
      <c r="A340" s="887"/>
      <c r="B340" s="224"/>
      <c r="C340" s="314"/>
      <c r="D340" s="314"/>
      <c r="E340" s="315"/>
      <c r="F340" s="412"/>
      <c r="G340" s="412"/>
      <c r="H340" s="411">
        <f t="shared" si="10"/>
        <v>0</v>
      </c>
      <c r="I340" s="411">
        <f t="shared" si="11"/>
        <v>0</v>
      </c>
    </row>
    <row r="341" spans="1:9" s="13" customFormat="1" hidden="1">
      <c r="A341" s="887"/>
      <c r="B341" s="224"/>
      <c r="C341" s="314"/>
      <c r="D341" s="314"/>
      <c r="E341" s="315"/>
      <c r="F341" s="412"/>
      <c r="G341" s="412"/>
      <c r="H341" s="411">
        <f t="shared" si="10"/>
        <v>0</v>
      </c>
      <c r="I341" s="411">
        <f t="shared" si="11"/>
        <v>0</v>
      </c>
    </row>
    <row r="342" spans="1:9" s="13" customFormat="1" hidden="1">
      <c r="A342" s="887"/>
      <c r="B342" s="224"/>
      <c r="C342" s="314"/>
      <c r="D342" s="314"/>
      <c r="E342" s="315"/>
      <c r="F342" s="412"/>
      <c r="G342" s="412"/>
      <c r="H342" s="411">
        <f t="shared" si="10"/>
        <v>0</v>
      </c>
      <c r="I342" s="411">
        <f t="shared" si="11"/>
        <v>0</v>
      </c>
    </row>
    <row r="343" spans="1:9" s="13" customFormat="1" hidden="1">
      <c r="A343" s="887"/>
      <c r="B343" s="224"/>
      <c r="C343" s="314"/>
      <c r="D343" s="314"/>
      <c r="E343" s="315"/>
      <c r="F343" s="412"/>
      <c r="G343" s="412"/>
      <c r="H343" s="411">
        <f t="shared" si="10"/>
        <v>0</v>
      </c>
      <c r="I343" s="411">
        <f t="shared" si="11"/>
        <v>0</v>
      </c>
    </row>
    <row r="344" spans="1:9" s="13" customFormat="1" hidden="1">
      <c r="A344" s="887"/>
      <c r="B344" s="224"/>
      <c r="C344" s="314"/>
      <c r="D344" s="314"/>
      <c r="E344" s="315"/>
      <c r="F344" s="412"/>
      <c r="G344" s="412"/>
      <c r="H344" s="411">
        <f t="shared" si="10"/>
        <v>0</v>
      </c>
      <c r="I344" s="411">
        <f t="shared" si="11"/>
        <v>0</v>
      </c>
    </row>
    <row r="345" spans="1:9" s="13" customFormat="1" hidden="1">
      <c r="A345" s="887"/>
      <c r="B345" s="224"/>
      <c r="C345" s="314"/>
      <c r="D345" s="314"/>
      <c r="E345" s="315"/>
      <c r="F345" s="412"/>
      <c r="G345" s="412"/>
      <c r="H345" s="411">
        <f t="shared" si="10"/>
        <v>0</v>
      </c>
      <c r="I345" s="411">
        <f t="shared" si="11"/>
        <v>0</v>
      </c>
    </row>
    <row r="346" spans="1:9" s="13" customFormat="1" hidden="1">
      <c r="A346" s="887"/>
      <c r="B346" s="224"/>
      <c r="C346" s="314"/>
      <c r="D346" s="314"/>
      <c r="E346" s="315"/>
      <c r="F346" s="412"/>
      <c r="G346" s="412"/>
      <c r="H346" s="411">
        <f t="shared" si="10"/>
        <v>0</v>
      </c>
      <c r="I346" s="411">
        <f t="shared" si="11"/>
        <v>0</v>
      </c>
    </row>
    <row r="347" spans="1:9" s="13" customFormat="1" hidden="1">
      <c r="A347" s="887"/>
      <c r="B347" s="224"/>
      <c r="C347" s="314"/>
      <c r="D347" s="314"/>
      <c r="E347" s="315"/>
      <c r="F347" s="412"/>
      <c r="G347" s="412"/>
      <c r="H347" s="411">
        <f t="shared" si="10"/>
        <v>0</v>
      </c>
      <c r="I347" s="411">
        <f t="shared" si="11"/>
        <v>0</v>
      </c>
    </row>
    <row r="348" spans="1:9" s="13" customFormat="1" hidden="1">
      <c r="A348" s="887"/>
      <c r="B348" s="224"/>
      <c r="C348" s="314"/>
      <c r="D348" s="314"/>
      <c r="E348" s="315"/>
      <c r="F348" s="412"/>
      <c r="G348" s="412"/>
      <c r="H348" s="411">
        <f t="shared" si="10"/>
        <v>0</v>
      </c>
      <c r="I348" s="411">
        <f t="shared" si="11"/>
        <v>0</v>
      </c>
    </row>
    <row r="349" spans="1:9" s="13" customFormat="1" hidden="1">
      <c r="A349" s="887"/>
      <c r="B349" s="224"/>
      <c r="C349" s="314"/>
      <c r="D349" s="314"/>
      <c r="E349" s="315"/>
      <c r="F349" s="412"/>
      <c r="G349" s="412"/>
      <c r="H349" s="411">
        <f t="shared" si="10"/>
        <v>0</v>
      </c>
      <c r="I349" s="411">
        <f t="shared" si="11"/>
        <v>0</v>
      </c>
    </row>
    <row r="350" spans="1:9" s="13" customFormat="1" hidden="1">
      <c r="A350" s="887"/>
      <c r="B350" s="224"/>
      <c r="C350" s="314"/>
      <c r="D350" s="314"/>
      <c r="E350" s="315"/>
      <c r="F350" s="412"/>
      <c r="G350" s="412"/>
      <c r="H350" s="411">
        <f t="shared" si="10"/>
        <v>0</v>
      </c>
      <c r="I350" s="411">
        <f t="shared" si="11"/>
        <v>0</v>
      </c>
    </row>
    <row r="351" spans="1:9" s="13" customFormat="1" hidden="1">
      <c r="A351" s="887"/>
      <c r="B351" s="224"/>
      <c r="C351" s="314"/>
      <c r="D351" s="314"/>
      <c r="E351" s="315"/>
      <c r="F351" s="412"/>
      <c r="G351" s="412"/>
      <c r="H351" s="411">
        <f t="shared" si="10"/>
        <v>0</v>
      </c>
      <c r="I351" s="411">
        <f t="shared" si="11"/>
        <v>0</v>
      </c>
    </row>
    <row r="352" spans="1:9" s="13" customFormat="1" hidden="1">
      <c r="A352" s="887"/>
      <c r="B352" s="224"/>
      <c r="C352" s="314"/>
      <c r="D352" s="314"/>
      <c r="E352" s="315"/>
      <c r="F352" s="412"/>
      <c r="G352" s="412"/>
      <c r="H352" s="411">
        <f t="shared" si="10"/>
        <v>0</v>
      </c>
      <c r="I352" s="411">
        <f t="shared" si="11"/>
        <v>0</v>
      </c>
    </row>
    <row r="353" spans="1:9" s="13" customFormat="1" hidden="1">
      <c r="A353" s="887"/>
      <c r="B353" s="224"/>
      <c r="C353" s="314"/>
      <c r="D353" s="314"/>
      <c r="E353" s="315"/>
      <c r="F353" s="412"/>
      <c r="G353" s="412"/>
      <c r="H353" s="411">
        <f t="shared" si="10"/>
        <v>0</v>
      </c>
      <c r="I353" s="411">
        <f t="shared" si="11"/>
        <v>0</v>
      </c>
    </row>
    <row r="354" spans="1:9" s="13" customFormat="1" hidden="1">
      <c r="A354" s="887"/>
      <c r="B354" s="224"/>
      <c r="C354" s="314"/>
      <c r="D354" s="314"/>
      <c r="E354" s="315"/>
      <c r="F354" s="412"/>
      <c r="G354" s="412"/>
      <c r="H354" s="411">
        <f t="shared" si="10"/>
        <v>0</v>
      </c>
      <c r="I354" s="411">
        <f t="shared" si="11"/>
        <v>0</v>
      </c>
    </row>
    <row r="355" spans="1:9" s="13" customFormat="1" hidden="1">
      <c r="A355" s="887"/>
      <c r="B355" s="224"/>
      <c r="C355" s="314"/>
      <c r="D355" s="314"/>
      <c r="E355" s="315"/>
      <c r="F355" s="412"/>
      <c r="G355" s="412"/>
      <c r="H355" s="411">
        <f t="shared" si="10"/>
        <v>0</v>
      </c>
      <c r="I355" s="411">
        <f t="shared" si="11"/>
        <v>0</v>
      </c>
    </row>
    <row r="356" spans="1:9" s="13" customFormat="1" hidden="1">
      <c r="A356" s="887"/>
      <c r="B356" s="224"/>
      <c r="C356" s="314"/>
      <c r="D356" s="314"/>
      <c r="E356" s="315"/>
      <c r="F356" s="412"/>
      <c r="G356" s="412"/>
      <c r="H356" s="411">
        <f t="shared" si="10"/>
        <v>0</v>
      </c>
      <c r="I356" s="411">
        <f t="shared" si="11"/>
        <v>0</v>
      </c>
    </row>
    <row r="357" spans="1:9" s="13" customFormat="1" hidden="1">
      <c r="A357" s="887"/>
      <c r="B357" s="224"/>
      <c r="C357" s="314"/>
      <c r="D357" s="314"/>
      <c r="E357" s="315"/>
      <c r="F357" s="412"/>
      <c r="G357" s="412"/>
      <c r="H357" s="411">
        <f t="shared" si="10"/>
        <v>0</v>
      </c>
      <c r="I357" s="411">
        <f t="shared" si="11"/>
        <v>0</v>
      </c>
    </row>
    <row r="358" spans="1:9" s="13" customFormat="1" hidden="1">
      <c r="A358" s="887"/>
      <c r="B358" s="224"/>
      <c r="C358" s="314"/>
      <c r="D358" s="314"/>
      <c r="E358" s="315"/>
      <c r="F358" s="412"/>
      <c r="G358" s="412"/>
      <c r="H358" s="411">
        <f t="shared" si="10"/>
        <v>0</v>
      </c>
      <c r="I358" s="411">
        <f t="shared" si="11"/>
        <v>0</v>
      </c>
    </row>
    <row r="359" spans="1:9" s="13" customFormat="1" hidden="1">
      <c r="A359" s="887"/>
      <c r="B359" s="224"/>
      <c r="C359" s="314"/>
      <c r="D359" s="314"/>
      <c r="E359" s="315"/>
      <c r="F359" s="412"/>
      <c r="G359" s="412"/>
      <c r="H359" s="411">
        <f t="shared" si="10"/>
        <v>0</v>
      </c>
      <c r="I359" s="411">
        <f t="shared" si="11"/>
        <v>0</v>
      </c>
    </row>
    <row r="360" spans="1:9" s="13" customFormat="1" hidden="1">
      <c r="A360" s="887"/>
      <c r="B360" s="224"/>
      <c r="C360" s="314"/>
      <c r="D360" s="314"/>
      <c r="E360" s="315"/>
      <c r="F360" s="412"/>
      <c r="G360" s="412"/>
      <c r="H360" s="411">
        <f t="shared" si="10"/>
        <v>0</v>
      </c>
      <c r="I360" s="411">
        <f t="shared" si="11"/>
        <v>0</v>
      </c>
    </row>
    <row r="361" spans="1:9" s="13" customFormat="1" hidden="1">
      <c r="A361" s="887"/>
      <c r="B361" s="224"/>
      <c r="C361" s="314"/>
      <c r="D361" s="314"/>
      <c r="E361" s="315"/>
      <c r="F361" s="412"/>
      <c r="G361" s="412"/>
      <c r="H361" s="411">
        <f t="shared" si="10"/>
        <v>0</v>
      </c>
      <c r="I361" s="411">
        <f t="shared" si="11"/>
        <v>0</v>
      </c>
    </row>
    <row r="362" spans="1:9" s="13" customFormat="1" hidden="1">
      <c r="A362" s="887"/>
      <c r="B362" s="224"/>
      <c r="C362" s="314"/>
      <c r="D362" s="314"/>
      <c r="E362" s="315"/>
      <c r="F362" s="412"/>
      <c r="G362" s="412"/>
      <c r="H362" s="411">
        <f t="shared" si="10"/>
        <v>0</v>
      </c>
      <c r="I362" s="411">
        <f t="shared" si="11"/>
        <v>0</v>
      </c>
    </row>
    <row r="363" spans="1:9" s="13" customFormat="1" hidden="1">
      <c r="A363" s="887"/>
      <c r="B363" s="224"/>
      <c r="C363" s="314"/>
      <c r="D363" s="314"/>
      <c r="E363" s="315"/>
      <c r="F363" s="412"/>
      <c r="G363" s="412"/>
      <c r="H363" s="411">
        <f t="shared" si="10"/>
        <v>0</v>
      </c>
      <c r="I363" s="411">
        <f t="shared" si="11"/>
        <v>0</v>
      </c>
    </row>
    <row r="364" spans="1:9" s="13" customFormat="1" hidden="1">
      <c r="A364" s="887"/>
      <c r="B364" s="224"/>
      <c r="C364" s="314"/>
      <c r="D364" s="314"/>
      <c r="E364" s="315"/>
      <c r="F364" s="412"/>
      <c r="G364" s="412"/>
      <c r="H364" s="411">
        <f t="shared" si="10"/>
        <v>0</v>
      </c>
      <c r="I364" s="411">
        <f t="shared" si="11"/>
        <v>0</v>
      </c>
    </row>
    <row r="365" spans="1:9" s="13" customFormat="1" hidden="1">
      <c r="A365" s="887"/>
      <c r="B365" s="224"/>
      <c r="C365" s="314"/>
      <c r="D365" s="314"/>
      <c r="E365" s="315"/>
      <c r="F365" s="412"/>
      <c r="G365" s="412"/>
      <c r="H365" s="411">
        <f t="shared" si="10"/>
        <v>0</v>
      </c>
      <c r="I365" s="411">
        <f t="shared" si="11"/>
        <v>0</v>
      </c>
    </row>
    <row r="366" spans="1:9" s="13" customFormat="1" hidden="1">
      <c r="A366" s="887"/>
      <c r="B366" s="224"/>
      <c r="C366" s="314"/>
      <c r="D366" s="314"/>
      <c r="E366" s="315"/>
      <c r="F366" s="412"/>
      <c r="G366" s="412"/>
      <c r="H366" s="411">
        <f t="shared" si="10"/>
        <v>0</v>
      </c>
      <c r="I366" s="411">
        <f t="shared" si="11"/>
        <v>0</v>
      </c>
    </row>
    <row r="367" spans="1:9" s="13" customFormat="1" hidden="1">
      <c r="A367" s="887"/>
      <c r="B367" s="224"/>
      <c r="C367" s="314"/>
      <c r="D367" s="314"/>
      <c r="E367" s="315"/>
      <c r="F367" s="412"/>
      <c r="G367" s="412"/>
      <c r="H367" s="411">
        <f t="shared" si="10"/>
        <v>0</v>
      </c>
      <c r="I367" s="411">
        <f t="shared" si="11"/>
        <v>0</v>
      </c>
    </row>
    <row r="368" spans="1:9" s="13" customFormat="1" hidden="1">
      <c r="A368" s="887"/>
      <c r="B368" s="224"/>
      <c r="C368" s="314"/>
      <c r="D368" s="314"/>
      <c r="E368" s="315"/>
      <c r="F368" s="412"/>
      <c r="G368" s="412"/>
      <c r="H368" s="411">
        <f t="shared" si="10"/>
        <v>0</v>
      </c>
      <c r="I368" s="411">
        <f t="shared" si="11"/>
        <v>0</v>
      </c>
    </row>
    <row r="369" spans="1:9" s="13" customFormat="1" hidden="1">
      <c r="A369" s="887"/>
      <c r="B369" s="224"/>
      <c r="C369" s="314"/>
      <c r="D369" s="314"/>
      <c r="E369" s="315"/>
      <c r="F369" s="412"/>
      <c r="G369" s="412"/>
      <c r="H369" s="411">
        <f t="shared" si="10"/>
        <v>0</v>
      </c>
      <c r="I369" s="411">
        <f t="shared" si="11"/>
        <v>0</v>
      </c>
    </row>
    <row r="370" spans="1:9" s="13" customFormat="1" hidden="1">
      <c r="A370" s="887"/>
      <c r="B370" s="224"/>
      <c r="C370" s="314"/>
      <c r="D370" s="314"/>
      <c r="E370" s="315"/>
      <c r="F370" s="412"/>
      <c r="G370" s="412"/>
      <c r="H370" s="411">
        <f t="shared" si="10"/>
        <v>0</v>
      </c>
      <c r="I370" s="411">
        <f t="shared" si="11"/>
        <v>0</v>
      </c>
    </row>
    <row r="371" spans="1:9" s="13" customFormat="1" hidden="1">
      <c r="A371" s="887"/>
      <c r="B371" s="449"/>
      <c r="C371" s="314"/>
      <c r="D371" s="314"/>
      <c r="E371" s="315"/>
      <c r="F371" s="412"/>
      <c r="G371" s="412"/>
      <c r="H371" s="411">
        <f t="shared" si="10"/>
        <v>0</v>
      </c>
      <c r="I371" s="411">
        <f t="shared" si="11"/>
        <v>0</v>
      </c>
    </row>
    <row r="372" spans="1:9" s="13" customFormat="1" hidden="1">
      <c r="A372" s="887"/>
      <c r="B372" s="450"/>
      <c r="C372" s="315"/>
      <c r="D372" s="315"/>
      <c r="E372" s="315"/>
      <c r="F372" s="412"/>
      <c r="G372" s="412"/>
      <c r="H372" s="411">
        <f t="shared" si="10"/>
        <v>0</v>
      </c>
      <c r="I372" s="411">
        <f t="shared" si="11"/>
        <v>0</v>
      </c>
    </row>
    <row r="373" spans="1:9" s="13" customFormat="1" hidden="1">
      <c r="A373" s="887"/>
      <c r="B373" s="395"/>
      <c r="C373" s="315"/>
      <c r="D373" s="315"/>
      <c r="E373" s="315"/>
      <c r="F373" s="412"/>
      <c r="G373" s="412"/>
      <c r="H373" s="411">
        <f t="shared" si="10"/>
        <v>0</v>
      </c>
      <c r="I373" s="411">
        <f t="shared" si="11"/>
        <v>0</v>
      </c>
    </row>
    <row r="374" spans="1:9" s="13" customFormat="1" hidden="1">
      <c r="A374" s="887"/>
      <c r="B374" s="313"/>
      <c r="C374" s="392"/>
      <c r="D374" s="392"/>
      <c r="E374" s="435"/>
      <c r="F374" s="412"/>
      <c r="G374" s="412"/>
      <c r="H374" s="411">
        <f t="shared" si="10"/>
        <v>0</v>
      </c>
      <c r="I374" s="411">
        <f t="shared" si="11"/>
        <v>0</v>
      </c>
    </row>
    <row r="375" spans="1:9" s="13" customFormat="1" hidden="1">
      <c r="A375" s="887"/>
      <c r="B375" s="224"/>
      <c r="C375" s="314"/>
      <c r="D375" s="314"/>
      <c r="E375" s="315"/>
      <c r="F375" s="412"/>
      <c r="G375" s="412"/>
      <c r="H375" s="411">
        <f t="shared" si="10"/>
        <v>0</v>
      </c>
      <c r="I375" s="411">
        <f t="shared" si="11"/>
        <v>0</v>
      </c>
    </row>
    <row r="376" spans="1:9" s="13" customFormat="1" hidden="1">
      <c r="A376" s="887"/>
      <c r="B376" s="224"/>
      <c r="C376" s="314"/>
      <c r="D376" s="314"/>
      <c r="E376" s="315"/>
      <c r="F376" s="412"/>
      <c r="G376" s="412"/>
      <c r="H376" s="411">
        <f t="shared" si="10"/>
        <v>0</v>
      </c>
      <c r="I376" s="411">
        <f t="shared" si="11"/>
        <v>0</v>
      </c>
    </row>
    <row r="377" spans="1:9" s="13" customFormat="1" hidden="1">
      <c r="A377" s="887"/>
      <c r="B377" s="224"/>
      <c r="C377" s="314"/>
      <c r="D377" s="314"/>
      <c r="E377" s="315"/>
      <c r="F377" s="412"/>
      <c r="G377" s="412"/>
      <c r="H377" s="411">
        <f t="shared" si="10"/>
        <v>0</v>
      </c>
      <c r="I377" s="411">
        <f t="shared" si="11"/>
        <v>0</v>
      </c>
    </row>
    <row r="378" spans="1:9" s="13" customFormat="1" hidden="1">
      <c r="A378" s="887"/>
      <c r="B378" s="224"/>
      <c r="C378" s="315"/>
      <c r="D378" s="315"/>
      <c r="E378" s="315"/>
      <c r="F378" s="412"/>
      <c r="G378" s="412"/>
      <c r="H378" s="411">
        <f t="shared" si="10"/>
        <v>0</v>
      </c>
      <c r="I378" s="411">
        <f t="shared" si="11"/>
        <v>0</v>
      </c>
    </row>
    <row r="379" spans="1:9" s="13" customFormat="1" hidden="1">
      <c r="A379" s="887"/>
      <c r="B379" s="224"/>
      <c r="C379" s="314"/>
      <c r="D379" s="314"/>
      <c r="E379" s="315"/>
      <c r="F379" s="412"/>
      <c r="G379" s="412"/>
      <c r="H379" s="411">
        <f t="shared" si="10"/>
        <v>0</v>
      </c>
      <c r="I379" s="411">
        <f t="shared" si="11"/>
        <v>0</v>
      </c>
    </row>
    <row r="380" spans="1:9" s="13" customFormat="1" hidden="1">
      <c r="A380" s="887"/>
      <c r="B380" s="224"/>
      <c r="C380" s="314"/>
      <c r="D380" s="314"/>
      <c r="E380" s="315"/>
      <c r="F380" s="412"/>
      <c r="G380" s="412"/>
      <c r="H380" s="411">
        <f t="shared" si="10"/>
        <v>0</v>
      </c>
      <c r="I380" s="411">
        <f t="shared" si="11"/>
        <v>0</v>
      </c>
    </row>
    <row r="381" spans="1:9" s="13" customFormat="1" hidden="1">
      <c r="A381" s="887"/>
      <c r="B381" s="224"/>
      <c r="C381" s="463"/>
      <c r="D381" s="463"/>
      <c r="E381" s="464"/>
      <c r="F381" s="412"/>
      <c r="G381" s="412"/>
      <c r="H381" s="411">
        <f t="shared" si="10"/>
        <v>0</v>
      </c>
      <c r="I381" s="411">
        <f t="shared" si="11"/>
        <v>0</v>
      </c>
    </row>
    <row r="382" spans="1:9" s="13" customFormat="1" hidden="1">
      <c r="A382" s="887"/>
      <c r="B382" s="224"/>
      <c r="C382" s="314"/>
      <c r="D382" s="314"/>
      <c r="E382" s="315"/>
      <c r="F382" s="412"/>
      <c r="G382" s="412"/>
      <c r="H382" s="411">
        <f t="shared" si="10"/>
        <v>0</v>
      </c>
      <c r="I382" s="411">
        <f t="shared" si="11"/>
        <v>0</v>
      </c>
    </row>
    <row r="383" spans="1:9" s="13" customFormat="1" hidden="1">
      <c r="A383" s="887"/>
      <c r="B383" s="224"/>
      <c r="C383" s="314"/>
      <c r="D383" s="314"/>
      <c r="E383" s="315"/>
      <c r="F383" s="412"/>
      <c r="G383" s="412"/>
      <c r="H383" s="411">
        <f t="shared" si="10"/>
        <v>0</v>
      </c>
      <c r="I383" s="411">
        <f t="shared" si="11"/>
        <v>0</v>
      </c>
    </row>
    <row r="384" spans="1:9" s="13" customFormat="1" hidden="1">
      <c r="A384" s="887"/>
      <c r="B384" s="224"/>
      <c r="C384" s="314"/>
      <c r="D384" s="314"/>
      <c r="E384" s="315"/>
      <c r="F384" s="412"/>
      <c r="G384" s="412"/>
      <c r="H384" s="411">
        <f t="shared" si="10"/>
        <v>0</v>
      </c>
      <c r="I384" s="411">
        <f t="shared" si="11"/>
        <v>0</v>
      </c>
    </row>
    <row r="385" spans="1:9" s="13" customFormat="1" ht="18" hidden="1" customHeight="1">
      <c r="A385" s="887"/>
      <c r="B385" s="224"/>
      <c r="C385" s="314"/>
      <c r="D385" s="314"/>
      <c r="E385" s="315"/>
      <c r="F385" s="412"/>
      <c r="G385" s="412"/>
      <c r="H385" s="411">
        <f t="shared" si="10"/>
        <v>0</v>
      </c>
      <c r="I385" s="411">
        <f t="shared" si="11"/>
        <v>0</v>
      </c>
    </row>
    <row r="386" spans="1:9" s="13" customFormat="1" ht="18" hidden="1" customHeight="1">
      <c r="A386" s="888"/>
      <c r="B386" s="514"/>
      <c r="C386" s="515"/>
      <c r="D386" s="515"/>
      <c r="E386" s="516"/>
      <c r="F386" s="412"/>
      <c r="G386" s="412"/>
      <c r="H386" s="411">
        <f t="shared" si="10"/>
        <v>0</v>
      </c>
      <c r="I386" s="411">
        <f t="shared" si="11"/>
        <v>0</v>
      </c>
    </row>
    <row r="387" spans="1:9" s="13" customFormat="1" ht="18" hidden="1" customHeight="1">
      <c r="A387" s="888"/>
      <c r="B387" s="311"/>
      <c r="C387" s="314"/>
      <c r="D387" s="314"/>
      <c r="E387" s="312"/>
      <c r="F387" s="412"/>
      <c r="G387" s="412"/>
      <c r="H387" s="411">
        <f t="shared" si="10"/>
        <v>0</v>
      </c>
      <c r="I387" s="411">
        <f t="shared" si="11"/>
        <v>0</v>
      </c>
    </row>
    <row r="388" spans="1:9" s="13" customFormat="1" ht="18" hidden="1" customHeight="1">
      <c r="A388" s="888"/>
      <c r="B388" s="311"/>
      <c r="C388" s="314"/>
      <c r="D388" s="314"/>
      <c r="E388" s="312"/>
      <c r="F388" s="412"/>
      <c r="G388" s="412"/>
      <c r="H388" s="411">
        <f t="shared" si="10"/>
        <v>0</v>
      </c>
      <c r="I388" s="411">
        <f t="shared" si="11"/>
        <v>0</v>
      </c>
    </row>
    <row r="389" spans="1:9" s="13" customFormat="1" ht="18" hidden="1" customHeight="1">
      <c r="A389" s="888"/>
      <c r="B389" s="311"/>
      <c r="C389" s="314"/>
      <c r="D389" s="314"/>
      <c r="E389" s="312"/>
      <c r="F389" s="412"/>
      <c r="G389" s="412"/>
      <c r="H389" s="411">
        <f t="shared" si="10"/>
        <v>0</v>
      </c>
      <c r="I389" s="411">
        <f t="shared" si="11"/>
        <v>0</v>
      </c>
    </row>
    <row r="390" spans="1:9" s="13" customFormat="1" ht="18" hidden="1" customHeight="1">
      <c r="A390" s="888"/>
      <c r="B390" s="311"/>
      <c r="C390" s="314"/>
      <c r="D390" s="314"/>
      <c r="E390" s="312"/>
      <c r="F390" s="412"/>
      <c r="G390" s="412"/>
      <c r="H390" s="411">
        <f t="shared" si="10"/>
        <v>0</v>
      </c>
      <c r="I390" s="411">
        <f t="shared" si="11"/>
        <v>0</v>
      </c>
    </row>
    <row r="391" spans="1:9" s="13" customFormat="1" ht="18" hidden="1" customHeight="1">
      <c r="A391" s="888"/>
      <c r="B391" s="311"/>
      <c r="C391" s="314"/>
      <c r="D391" s="314"/>
      <c r="E391" s="312"/>
      <c r="F391" s="412"/>
      <c r="G391" s="412"/>
      <c r="H391" s="411">
        <f t="shared" si="10"/>
        <v>0</v>
      </c>
      <c r="I391" s="411">
        <f t="shared" si="11"/>
        <v>0</v>
      </c>
    </row>
    <row r="392" spans="1:9" s="13" customFormat="1" ht="18" hidden="1" customHeight="1">
      <c r="A392" s="888"/>
      <c r="B392" s="224"/>
      <c r="C392" s="314"/>
      <c r="D392" s="314"/>
      <c r="E392" s="314"/>
      <c r="F392" s="412"/>
      <c r="G392" s="412"/>
      <c r="H392" s="411">
        <f t="shared" si="10"/>
        <v>0</v>
      </c>
      <c r="I392" s="411">
        <f t="shared" si="11"/>
        <v>0</v>
      </c>
    </row>
    <row r="393" spans="1:9" s="13" customFormat="1" ht="18" hidden="1" customHeight="1">
      <c r="A393" s="888"/>
      <c r="B393" s="224"/>
      <c r="C393" s="405"/>
      <c r="D393" s="405"/>
      <c r="E393" s="405"/>
      <c r="F393" s="412"/>
      <c r="G393" s="412"/>
      <c r="H393" s="411">
        <f t="shared" ref="H393:H456" si="12">E393+D393-C393</f>
        <v>0</v>
      </c>
      <c r="I393" s="411">
        <f t="shared" ref="I393:I456" si="13">SUM(C393:E393)</f>
        <v>0</v>
      </c>
    </row>
    <row r="394" spans="1:9" s="13" customFormat="1" ht="18" hidden="1" customHeight="1">
      <c r="A394" s="888"/>
      <c r="B394" s="224"/>
      <c r="C394" s="405"/>
      <c r="D394" s="405"/>
      <c r="E394" s="405"/>
      <c r="F394" s="412"/>
      <c r="G394" s="412"/>
      <c r="H394" s="411">
        <f t="shared" si="12"/>
        <v>0</v>
      </c>
      <c r="I394" s="411">
        <f t="shared" si="13"/>
        <v>0</v>
      </c>
    </row>
    <row r="395" spans="1:9" s="13" customFormat="1" ht="18" hidden="1" customHeight="1">
      <c r="A395" s="888"/>
      <c r="B395" s="500"/>
      <c r="C395" s="504"/>
      <c r="D395" s="504"/>
      <c r="E395" s="504"/>
      <c r="F395" s="412"/>
      <c r="G395" s="412"/>
      <c r="H395" s="411">
        <f t="shared" si="12"/>
        <v>0</v>
      </c>
      <c r="I395" s="411">
        <f t="shared" si="13"/>
        <v>0</v>
      </c>
    </row>
    <row r="396" spans="1:9" s="160" customFormat="1" hidden="1">
      <c r="A396" s="886"/>
      <c r="B396" s="383" t="s">
        <v>900</v>
      </c>
      <c r="C396" s="413">
        <f>SUM(C309:C395)</f>
        <v>0</v>
      </c>
      <c r="D396" s="413">
        <f>SUM(D309:D395)</f>
        <v>0</v>
      </c>
      <c r="E396" s="413">
        <f>SUM(E309:E395)</f>
        <v>0</v>
      </c>
      <c r="F396" s="494"/>
      <c r="G396" s="415"/>
      <c r="H396" s="411">
        <f t="shared" si="12"/>
        <v>0</v>
      </c>
      <c r="I396" s="411">
        <f t="shared" si="13"/>
        <v>0</v>
      </c>
    </row>
    <row r="397" spans="1:9" s="13" customFormat="1" hidden="1">
      <c r="A397" s="851" t="s">
        <v>478</v>
      </c>
      <c r="B397" s="224"/>
      <c r="C397" s="314"/>
      <c r="D397" s="314"/>
      <c r="E397" s="315"/>
      <c r="F397" s="418"/>
      <c r="G397" s="418"/>
      <c r="H397" s="411">
        <f t="shared" si="12"/>
        <v>0</v>
      </c>
      <c r="I397" s="411">
        <f t="shared" si="13"/>
        <v>0</v>
      </c>
    </row>
    <row r="398" spans="1:9" s="13" customFormat="1" hidden="1">
      <c r="A398" s="880"/>
      <c r="B398" s="517"/>
      <c r="C398" s="515"/>
      <c r="D398" s="515"/>
      <c r="E398" s="515"/>
      <c r="F398" s="412"/>
      <c r="G398" s="412"/>
      <c r="H398" s="411">
        <f t="shared" si="12"/>
        <v>0</v>
      </c>
      <c r="I398" s="411">
        <f t="shared" si="13"/>
        <v>0</v>
      </c>
    </row>
    <row r="399" spans="1:9" s="13" customFormat="1" hidden="1">
      <c r="A399" s="880"/>
      <c r="B399" s="224"/>
      <c r="C399" s="314"/>
      <c r="D399" s="314"/>
      <c r="E399" s="314"/>
      <c r="F399" s="412"/>
      <c r="G399" s="412"/>
      <c r="H399" s="411">
        <f t="shared" si="12"/>
        <v>0</v>
      </c>
      <c r="I399" s="411">
        <f t="shared" si="13"/>
        <v>0</v>
      </c>
    </row>
    <row r="400" spans="1:9" s="13" customFormat="1" hidden="1">
      <c r="A400" s="880"/>
      <c r="B400" s="224"/>
      <c r="C400" s="314"/>
      <c r="D400" s="314"/>
      <c r="E400" s="314"/>
      <c r="F400" s="412"/>
      <c r="G400" s="412"/>
      <c r="H400" s="411">
        <f t="shared" si="12"/>
        <v>0</v>
      </c>
      <c r="I400" s="411">
        <f t="shared" si="13"/>
        <v>0</v>
      </c>
    </row>
    <row r="401" spans="1:9" s="13" customFormat="1" hidden="1">
      <c r="A401" s="880"/>
      <c r="B401" s="224"/>
      <c r="C401" s="314"/>
      <c r="D401" s="314"/>
      <c r="E401" s="314"/>
      <c r="F401" s="412"/>
      <c r="G401" s="412"/>
      <c r="H401" s="411">
        <f t="shared" si="12"/>
        <v>0</v>
      </c>
      <c r="I401" s="411">
        <f t="shared" si="13"/>
        <v>0</v>
      </c>
    </row>
    <row r="402" spans="1:9" s="13" customFormat="1" hidden="1">
      <c r="A402" s="880"/>
      <c r="B402" s="224"/>
      <c r="C402" s="314"/>
      <c r="D402" s="314"/>
      <c r="E402" s="314"/>
      <c r="F402" s="412"/>
      <c r="G402" s="412"/>
      <c r="H402" s="411">
        <f t="shared" si="12"/>
        <v>0</v>
      </c>
      <c r="I402" s="411">
        <f t="shared" si="13"/>
        <v>0</v>
      </c>
    </row>
    <row r="403" spans="1:9" s="13" customFormat="1" hidden="1">
      <c r="A403" s="880"/>
      <c r="B403" s="224"/>
      <c r="C403" s="314"/>
      <c r="D403" s="314"/>
      <c r="E403" s="314"/>
      <c r="F403" s="412"/>
      <c r="G403" s="412"/>
      <c r="H403" s="411">
        <f t="shared" si="12"/>
        <v>0</v>
      </c>
      <c r="I403" s="411">
        <f t="shared" si="13"/>
        <v>0</v>
      </c>
    </row>
    <row r="404" spans="1:9" s="13" customFormat="1" hidden="1">
      <c r="A404" s="880"/>
      <c r="B404" s="224"/>
      <c r="C404" s="314"/>
      <c r="D404" s="314"/>
      <c r="E404" s="314"/>
      <c r="F404" s="412"/>
      <c r="G404" s="412"/>
      <c r="H404" s="411">
        <f t="shared" si="12"/>
        <v>0</v>
      </c>
      <c r="I404" s="411">
        <f t="shared" si="13"/>
        <v>0</v>
      </c>
    </row>
    <row r="405" spans="1:9" s="13" customFormat="1" hidden="1">
      <c r="A405" s="880"/>
      <c r="B405" s="224"/>
      <c r="C405" s="314"/>
      <c r="D405" s="314"/>
      <c r="E405" s="314"/>
      <c r="F405" s="412"/>
      <c r="G405" s="412"/>
      <c r="H405" s="411">
        <f t="shared" si="12"/>
        <v>0</v>
      </c>
      <c r="I405" s="411">
        <f t="shared" si="13"/>
        <v>0</v>
      </c>
    </row>
    <row r="406" spans="1:9" s="13" customFormat="1" hidden="1">
      <c r="A406" s="880"/>
      <c r="B406" s="224"/>
      <c r="C406" s="314"/>
      <c r="D406" s="314"/>
      <c r="E406" s="314"/>
      <c r="F406" s="412"/>
      <c r="G406" s="412"/>
      <c r="H406" s="411">
        <f t="shared" si="12"/>
        <v>0</v>
      </c>
      <c r="I406" s="411">
        <f t="shared" si="13"/>
        <v>0</v>
      </c>
    </row>
    <row r="407" spans="1:9" s="13" customFormat="1" hidden="1">
      <c r="A407" s="880"/>
      <c r="B407" s="224"/>
      <c r="C407" s="314"/>
      <c r="D407" s="314"/>
      <c r="E407" s="314"/>
      <c r="F407" s="412"/>
      <c r="G407" s="412"/>
      <c r="H407" s="411">
        <f t="shared" si="12"/>
        <v>0</v>
      </c>
      <c r="I407" s="411">
        <f t="shared" si="13"/>
        <v>0</v>
      </c>
    </row>
    <row r="408" spans="1:9" s="13" customFormat="1" hidden="1">
      <c r="A408" s="880"/>
      <c r="B408" s="224"/>
      <c r="C408" s="314"/>
      <c r="D408" s="314"/>
      <c r="E408" s="314"/>
      <c r="F408" s="412"/>
      <c r="G408" s="412"/>
      <c r="H408" s="411">
        <f t="shared" si="12"/>
        <v>0</v>
      </c>
      <c r="I408" s="411">
        <f t="shared" si="13"/>
        <v>0</v>
      </c>
    </row>
    <row r="409" spans="1:9" s="13" customFormat="1" hidden="1">
      <c r="A409" s="880"/>
      <c r="B409" s="224"/>
      <c r="C409" s="314"/>
      <c r="D409" s="314"/>
      <c r="E409" s="314"/>
      <c r="F409" s="412"/>
      <c r="G409" s="412"/>
      <c r="H409" s="411">
        <f t="shared" si="12"/>
        <v>0</v>
      </c>
      <c r="I409" s="411">
        <f t="shared" si="13"/>
        <v>0</v>
      </c>
    </row>
    <row r="410" spans="1:9" s="13" customFormat="1" hidden="1">
      <c r="A410" s="880"/>
      <c r="B410" s="224"/>
      <c r="C410" s="314"/>
      <c r="D410" s="314"/>
      <c r="E410" s="314"/>
      <c r="F410" s="412"/>
      <c r="G410" s="412"/>
      <c r="H410" s="411">
        <f t="shared" si="12"/>
        <v>0</v>
      </c>
      <c r="I410" s="411">
        <f t="shared" si="13"/>
        <v>0</v>
      </c>
    </row>
    <row r="411" spans="1:9" s="13" customFormat="1" hidden="1">
      <c r="A411" s="880"/>
      <c r="B411" s="224"/>
      <c r="C411" s="314"/>
      <c r="D411" s="314"/>
      <c r="E411" s="314"/>
      <c r="F411" s="412"/>
      <c r="G411" s="412"/>
      <c r="H411" s="411">
        <f t="shared" si="12"/>
        <v>0</v>
      </c>
      <c r="I411" s="411">
        <f t="shared" si="13"/>
        <v>0</v>
      </c>
    </row>
    <row r="412" spans="1:9" s="13" customFormat="1" hidden="1">
      <c r="A412" s="880"/>
      <c r="B412" s="224"/>
      <c r="C412" s="405"/>
      <c r="D412" s="405"/>
      <c r="E412" s="405"/>
      <c r="F412" s="412"/>
      <c r="G412" s="412"/>
      <c r="H412" s="411">
        <f t="shared" si="12"/>
        <v>0</v>
      </c>
      <c r="I412" s="411">
        <f t="shared" si="13"/>
        <v>0</v>
      </c>
    </row>
    <row r="413" spans="1:9" s="13" customFormat="1" hidden="1">
      <c r="A413" s="880"/>
      <c r="B413" s="224"/>
      <c r="C413" s="405"/>
      <c r="D413" s="405"/>
      <c r="E413" s="405"/>
      <c r="F413" s="412"/>
      <c r="G413" s="412"/>
      <c r="H413" s="411">
        <f t="shared" si="12"/>
        <v>0</v>
      </c>
      <c r="I413" s="411">
        <f t="shared" si="13"/>
        <v>0</v>
      </c>
    </row>
    <row r="414" spans="1:9" s="13" customFormat="1" hidden="1">
      <c r="A414" s="880"/>
      <c r="B414" s="224"/>
      <c r="C414" s="314"/>
      <c r="D414" s="314"/>
      <c r="E414" s="314"/>
      <c r="F414" s="412"/>
      <c r="G414" s="412"/>
      <c r="H414" s="411">
        <f t="shared" si="12"/>
        <v>0</v>
      </c>
      <c r="I414" s="411">
        <f t="shared" si="13"/>
        <v>0</v>
      </c>
    </row>
    <row r="415" spans="1:9" s="13" customFormat="1" hidden="1">
      <c r="A415" s="880"/>
      <c r="B415" s="224"/>
      <c r="C415" s="314"/>
      <c r="D415" s="314"/>
      <c r="E415" s="314"/>
      <c r="F415" s="412"/>
      <c r="G415" s="412"/>
      <c r="H415" s="411">
        <f t="shared" si="12"/>
        <v>0</v>
      </c>
      <c r="I415" s="411">
        <f t="shared" si="13"/>
        <v>0</v>
      </c>
    </row>
    <row r="416" spans="1:9" s="13" customFormat="1" hidden="1">
      <c r="A416" s="880"/>
      <c r="B416" s="224"/>
      <c r="C416" s="314"/>
      <c r="D416" s="314"/>
      <c r="E416" s="314"/>
      <c r="F416" s="412"/>
      <c r="G416" s="412"/>
      <c r="H416" s="411">
        <f t="shared" si="12"/>
        <v>0</v>
      </c>
      <c r="I416" s="411">
        <f t="shared" si="13"/>
        <v>0</v>
      </c>
    </row>
    <row r="417" spans="1:9" s="13" customFormat="1" hidden="1">
      <c r="A417" s="880"/>
      <c r="B417" s="224"/>
      <c r="C417" s="314"/>
      <c r="D417" s="314"/>
      <c r="E417" s="405"/>
      <c r="F417" s="412"/>
      <c r="G417" s="412"/>
      <c r="H417" s="411">
        <f t="shared" si="12"/>
        <v>0</v>
      </c>
      <c r="I417" s="411">
        <f t="shared" si="13"/>
        <v>0</v>
      </c>
    </row>
    <row r="418" spans="1:9" s="13" customFormat="1" hidden="1">
      <c r="A418" s="880"/>
      <c r="B418" s="224"/>
      <c r="C418" s="314"/>
      <c r="D418" s="314"/>
      <c r="E418" s="315"/>
      <c r="F418" s="412"/>
      <c r="G418" s="412"/>
      <c r="H418" s="411">
        <f t="shared" si="12"/>
        <v>0</v>
      </c>
      <c r="I418" s="411">
        <f t="shared" si="13"/>
        <v>0</v>
      </c>
    </row>
    <row r="419" spans="1:9" s="13" customFormat="1" hidden="1">
      <c r="A419" s="880"/>
      <c r="B419" s="224"/>
      <c r="C419" s="314"/>
      <c r="D419" s="314"/>
      <c r="E419" s="315"/>
      <c r="F419" s="412"/>
      <c r="G419" s="412"/>
      <c r="H419" s="411">
        <f t="shared" si="12"/>
        <v>0</v>
      </c>
      <c r="I419" s="411">
        <f t="shared" si="13"/>
        <v>0</v>
      </c>
    </row>
    <row r="420" spans="1:9" s="13" customFormat="1" hidden="1">
      <c r="A420" s="880"/>
      <c r="B420" s="224"/>
      <c r="C420" s="314"/>
      <c r="D420" s="314"/>
      <c r="E420" s="315"/>
      <c r="F420" s="412"/>
      <c r="G420" s="412"/>
      <c r="H420" s="411">
        <f t="shared" si="12"/>
        <v>0</v>
      </c>
      <c r="I420" s="411">
        <f t="shared" si="13"/>
        <v>0</v>
      </c>
    </row>
    <row r="421" spans="1:9" s="13" customFormat="1" hidden="1">
      <c r="A421" s="880"/>
      <c r="B421" s="224"/>
      <c r="C421" s="314"/>
      <c r="D421" s="314"/>
      <c r="E421" s="315"/>
      <c r="F421" s="412"/>
      <c r="G421" s="412"/>
      <c r="H421" s="411">
        <f t="shared" si="12"/>
        <v>0</v>
      </c>
      <c r="I421" s="411">
        <f t="shared" si="13"/>
        <v>0</v>
      </c>
    </row>
    <row r="422" spans="1:9" s="13" customFormat="1" hidden="1">
      <c r="A422" s="880"/>
      <c r="B422" s="224"/>
      <c r="C422" s="314"/>
      <c r="D422" s="314"/>
      <c r="E422" s="315"/>
      <c r="F422" s="412"/>
      <c r="G422" s="412"/>
      <c r="H422" s="411">
        <f t="shared" si="12"/>
        <v>0</v>
      </c>
      <c r="I422" s="411">
        <f t="shared" si="13"/>
        <v>0</v>
      </c>
    </row>
    <row r="423" spans="1:9" s="13" customFormat="1" hidden="1">
      <c r="A423" s="880"/>
      <c r="B423" s="224"/>
      <c r="C423" s="314"/>
      <c r="D423" s="314"/>
      <c r="E423" s="315"/>
      <c r="F423" s="412"/>
      <c r="G423" s="412"/>
      <c r="H423" s="411">
        <f t="shared" si="12"/>
        <v>0</v>
      </c>
      <c r="I423" s="411">
        <f t="shared" si="13"/>
        <v>0</v>
      </c>
    </row>
    <row r="424" spans="1:9" s="13" customFormat="1" hidden="1">
      <c r="A424" s="880"/>
      <c r="B424" s="224"/>
      <c r="C424" s="314"/>
      <c r="D424" s="314"/>
      <c r="E424" s="315"/>
      <c r="F424" s="412"/>
      <c r="G424" s="412"/>
      <c r="H424" s="411">
        <f t="shared" si="12"/>
        <v>0</v>
      </c>
      <c r="I424" s="411">
        <f t="shared" si="13"/>
        <v>0</v>
      </c>
    </row>
    <row r="425" spans="1:9" s="13" customFormat="1" hidden="1">
      <c r="A425" s="880"/>
      <c r="B425" s="224"/>
      <c r="C425" s="314"/>
      <c r="D425" s="314"/>
      <c r="E425" s="315"/>
      <c r="F425" s="412"/>
      <c r="G425" s="412"/>
      <c r="H425" s="411">
        <f t="shared" si="12"/>
        <v>0</v>
      </c>
      <c r="I425" s="411">
        <f t="shared" si="13"/>
        <v>0</v>
      </c>
    </row>
    <row r="426" spans="1:9" s="13" customFormat="1" hidden="1">
      <c r="A426" s="880"/>
      <c r="B426" s="224"/>
      <c r="C426" s="314"/>
      <c r="D426" s="314"/>
      <c r="E426" s="315"/>
      <c r="F426" s="412"/>
      <c r="G426" s="412"/>
      <c r="H426" s="411">
        <f t="shared" si="12"/>
        <v>0</v>
      </c>
      <c r="I426" s="411">
        <f t="shared" si="13"/>
        <v>0</v>
      </c>
    </row>
    <row r="427" spans="1:9" s="13" customFormat="1" hidden="1">
      <c r="A427" s="880"/>
      <c r="B427" s="224"/>
      <c r="C427" s="314"/>
      <c r="D427" s="314"/>
      <c r="E427" s="315"/>
      <c r="F427" s="412"/>
      <c r="G427" s="412"/>
      <c r="H427" s="411">
        <f t="shared" si="12"/>
        <v>0</v>
      </c>
      <c r="I427" s="411">
        <f t="shared" si="13"/>
        <v>0</v>
      </c>
    </row>
    <row r="428" spans="1:9" s="13" customFormat="1" hidden="1">
      <c r="A428" s="880"/>
      <c r="B428" s="224"/>
      <c r="C428" s="314"/>
      <c r="D428" s="314"/>
      <c r="E428" s="315"/>
      <c r="F428" s="412"/>
      <c r="G428" s="412"/>
      <c r="H428" s="411">
        <f t="shared" si="12"/>
        <v>0</v>
      </c>
      <c r="I428" s="411">
        <f t="shared" si="13"/>
        <v>0</v>
      </c>
    </row>
    <row r="429" spans="1:9" s="13" customFormat="1" hidden="1">
      <c r="A429" s="880"/>
      <c r="B429" s="224"/>
      <c r="C429" s="314"/>
      <c r="D429" s="314"/>
      <c r="E429" s="315"/>
      <c r="F429" s="412"/>
      <c r="G429" s="412"/>
      <c r="H429" s="411">
        <f t="shared" si="12"/>
        <v>0</v>
      </c>
      <c r="I429" s="411">
        <f t="shared" si="13"/>
        <v>0</v>
      </c>
    </row>
    <row r="430" spans="1:9" s="13" customFormat="1" hidden="1">
      <c r="A430" s="880"/>
      <c r="B430" s="224"/>
      <c r="C430" s="314"/>
      <c r="D430" s="314"/>
      <c r="E430" s="315"/>
      <c r="F430" s="412"/>
      <c r="G430" s="412"/>
      <c r="H430" s="411">
        <f t="shared" si="12"/>
        <v>0</v>
      </c>
      <c r="I430" s="411">
        <f t="shared" si="13"/>
        <v>0</v>
      </c>
    </row>
    <row r="431" spans="1:9" s="13" customFormat="1" hidden="1">
      <c r="A431" s="880"/>
      <c r="B431" s="224"/>
      <c r="C431" s="314"/>
      <c r="D431" s="314"/>
      <c r="E431" s="315"/>
      <c r="F431" s="412"/>
      <c r="G431" s="412"/>
      <c r="H431" s="411">
        <f t="shared" si="12"/>
        <v>0</v>
      </c>
      <c r="I431" s="411">
        <f t="shared" si="13"/>
        <v>0</v>
      </c>
    </row>
    <row r="432" spans="1:9" s="13" customFormat="1" hidden="1">
      <c r="A432" s="880"/>
      <c r="B432" s="224"/>
      <c r="C432" s="314"/>
      <c r="D432" s="314"/>
      <c r="E432" s="315"/>
      <c r="F432" s="412"/>
      <c r="G432" s="412"/>
      <c r="H432" s="411">
        <f t="shared" si="12"/>
        <v>0</v>
      </c>
      <c r="I432" s="411">
        <f t="shared" si="13"/>
        <v>0</v>
      </c>
    </row>
    <row r="433" spans="1:10" s="13" customFormat="1" hidden="1">
      <c r="A433" s="880"/>
      <c r="B433" s="224"/>
      <c r="C433" s="314"/>
      <c r="D433" s="314"/>
      <c r="E433" s="315"/>
      <c r="F433" s="412"/>
      <c r="G433" s="412"/>
      <c r="H433" s="411">
        <f t="shared" si="12"/>
        <v>0</v>
      </c>
      <c r="I433" s="411">
        <f t="shared" si="13"/>
        <v>0</v>
      </c>
    </row>
    <row r="434" spans="1:10" s="13" customFormat="1" hidden="1">
      <c r="A434" s="880"/>
      <c r="B434" s="224"/>
      <c r="C434" s="314"/>
      <c r="D434" s="314"/>
      <c r="E434" s="315"/>
      <c r="F434" s="412"/>
      <c r="G434" s="412"/>
      <c r="H434" s="411">
        <f t="shared" si="12"/>
        <v>0</v>
      </c>
      <c r="I434" s="411">
        <f t="shared" si="13"/>
        <v>0</v>
      </c>
    </row>
    <row r="435" spans="1:10" s="13" customFormat="1" hidden="1">
      <c r="A435" s="880"/>
      <c r="B435" s="224"/>
      <c r="C435" s="314"/>
      <c r="D435" s="314"/>
      <c r="E435" s="315"/>
      <c r="F435" s="412"/>
      <c r="G435" s="412"/>
      <c r="H435" s="411">
        <f t="shared" si="12"/>
        <v>0</v>
      </c>
      <c r="I435" s="411">
        <f t="shared" si="13"/>
        <v>0</v>
      </c>
    </row>
    <row r="436" spans="1:10" s="13" customFormat="1" hidden="1">
      <c r="A436" s="880"/>
      <c r="B436" s="224"/>
      <c r="C436" s="314"/>
      <c r="D436" s="314"/>
      <c r="E436" s="315"/>
      <c r="F436" s="412"/>
      <c r="G436" s="412"/>
      <c r="H436" s="411">
        <f t="shared" si="12"/>
        <v>0</v>
      </c>
      <c r="I436" s="411">
        <f t="shared" si="13"/>
        <v>0</v>
      </c>
    </row>
    <row r="437" spans="1:10" s="13" customFormat="1" hidden="1">
      <c r="A437" s="880"/>
      <c r="B437" s="224"/>
      <c r="C437" s="314"/>
      <c r="D437" s="314"/>
      <c r="E437" s="315"/>
      <c r="F437" s="412"/>
      <c r="G437" s="412"/>
      <c r="H437" s="411">
        <f t="shared" si="12"/>
        <v>0</v>
      </c>
      <c r="I437" s="411">
        <f t="shared" si="13"/>
        <v>0</v>
      </c>
    </row>
    <row r="438" spans="1:10" s="13" customFormat="1" hidden="1">
      <c r="A438" s="880"/>
      <c r="B438" s="224"/>
      <c r="C438" s="314"/>
      <c r="D438" s="314"/>
      <c r="E438" s="315"/>
      <c r="F438" s="412"/>
      <c r="G438" s="412"/>
      <c r="H438" s="411">
        <f t="shared" si="12"/>
        <v>0</v>
      </c>
      <c r="I438" s="411">
        <f t="shared" si="13"/>
        <v>0</v>
      </c>
    </row>
    <row r="439" spans="1:10" s="13" customFormat="1" hidden="1">
      <c r="A439" s="880"/>
      <c r="B439" s="224"/>
      <c r="C439" s="314"/>
      <c r="D439" s="314"/>
      <c r="E439" s="315"/>
      <c r="F439" s="412"/>
      <c r="G439" s="412"/>
      <c r="H439" s="411">
        <f t="shared" si="12"/>
        <v>0</v>
      </c>
      <c r="I439" s="411">
        <f t="shared" si="13"/>
        <v>0</v>
      </c>
    </row>
    <row r="440" spans="1:10" s="316" customFormat="1" hidden="1">
      <c r="A440" s="880"/>
      <c r="B440" s="236"/>
      <c r="C440" s="419"/>
      <c r="D440" s="419"/>
      <c r="E440" s="419"/>
      <c r="F440" s="420"/>
      <c r="G440" s="420"/>
      <c r="H440" s="411">
        <f t="shared" si="12"/>
        <v>0</v>
      </c>
      <c r="I440" s="411">
        <f t="shared" si="13"/>
        <v>0</v>
      </c>
      <c r="J440" s="236"/>
    </row>
    <row r="441" spans="1:10" s="13" customFormat="1" hidden="1">
      <c r="A441" s="880"/>
      <c r="B441" s="224"/>
      <c r="C441" s="315"/>
      <c r="D441" s="315"/>
      <c r="E441" s="315"/>
      <c r="F441" s="412"/>
      <c r="G441" s="412"/>
      <c r="H441" s="411">
        <f t="shared" si="12"/>
        <v>0</v>
      </c>
      <c r="I441" s="411">
        <f t="shared" si="13"/>
        <v>0</v>
      </c>
    </row>
    <row r="442" spans="1:10" s="13" customFormat="1" hidden="1">
      <c r="A442" s="880"/>
      <c r="B442" s="224"/>
      <c r="C442" s="315"/>
      <c r="D442" s="315"/>
      <c r="E442" s="315"/>
      <c r="F442" s="412"/>
      <c r="G442" s="412"/>
      <c r="H442" s="411">
        <f t="shared" si="12"/>
        <v>0</v>
      </c>
      <c r="I442" s="411">
        <f t="shared" si="13"/>
        <v>0</v>
      </c>
    </row>
    <row r="443" spans="1:10" s="13" customFormat="1" hidden="1">
      <c r="A443" s="880"/>
      <c r="B443" s="224"/>
      <c r="C443" s="314"/>
      <c r="D443" s="314"/>
      <c r="E443" s="314"/>
      <c r="F443" s="412"/>
      <c r="G443" s="412"/>
      <c r="H443" s="411">
        <f t="shared" si="12"/>
        <v>0</v>
      </c>
      <c r="I443" s="411">
        <f t="shared" si="13"/>
        <v>0</v>
      </c>
    </row>
    <row r="444" spans="1:10" s="13" customFormat="1" hidden="1">
      <c r="A444" s="880"/>
      <c r="B444" s="224"/>
      <c r="C444" s="314"/>
      <c r="D444" s="314"/>
      <c r="E444" s="314"/>
      <c r="F444" s="412"/>
      <c r="G444" s="412"/>
      <c r="H444" s="411">
        <f t="shared" si="12"/>
        <v>0</v>
      </c>
      <c r="I444" s="411">
        <f t="shared" si="13"/>
        <v>0</v>
      </c>
    </row>
    <row r="445" spans="1:10" s="13" customFormat="1" hidden="1">
      <c r="A445" s="880"/>
      <c r="B445" s="224"/>
      <c r="C445" s="314"/>
      <c r="D445" s="314"/>
      <c r="E445" s="314"/>
      <c r="F445" s="412"/>
      <c r="G445" s="412"/>
      <c r="H445" s="411">
        <f t="shared" si="12"/>
        <v>0</v>
      </c>
      <c r="I445" s="411">
        <f t="shared" si="13"/>
        <v>0</v>
      </c>
    </row>
    <row r="446" spans="1:10" s="13" customFormat="1" hidden="1">
      <c r="A446" s="880"/>
      <c r="B446" s="224"/>
      <c r="C446" s="314"/>
      <c r="D446" s="314"/>
      <c r="E446" s="314"/>
      <c r="F446" s="412"/>
      <c r="G446" s="412"/>
      <c r="H446" s="411">
        <f t="shared" si="12"/>
        <v>0</v>
      </c>
      <c r="I446" s="411">
        <f t="shared" si="13"/>
        <v>0</v>
      </c>
    </row>
    <row r="447" spans="1:10" s="13" customFormat="1" hidden="1">
      <c r="A447" s="880"/>
      <c r="B447" s="224"/>
      <c r="C447" s="314"/>
      <c r="D447" s="314"/>
      <c r="E447" s="314"/>
      <c r="F447" s="412"/>
      <c r="G447" s="412"/>
      <c r="H447" s="411">
        <f t="shared" si="12"/>
        <v>0</v>
      </c>
      <c r="I447" s="411">
        <f t="shared" si="13"/>
        <v>0</v>
      </c>
    </row>
    <row r="448" spans="1:10" s="13" customFormat="1" hidden="1">
      <c r="A448" s="880"/>
      <c r="B448" s="500"/>
      <c r="C448" s="501"/>
      <c r="D448" s="501"/>
      <c r="E448" s="501"/>
      <c r="F448" s="412"/>
      <c r="G448" s="412"/>
      <c r="H448" s="411">
        <f t="shared" si="12"/>
        <v>0</v>
      </c>
      <c r="I448" s="411">
        <f t="shared" si="13"/>
        <v>0</v>
      </c>
    </row>
    <row r="449" spans="1:9" s="13" customFormat="1" hidden="1">
      <c r="A449" s="851"/>
      <c r="B449" s="226" t="s">
        <v>900</v>
      </c>
      <c r="C449" s="416">
        <f>SUM(C397:C448)</f>
        <v>0</v>
      </c>
      <c r="D449" s="416">
        <f>SUM(D397:D448)</f>
        <v>0</v>
      </c>
      <c r="E449" s="416">
        <f>SUM(E397:E448)</f>
        <v>0</v>
      </c>
      <c r="F449" s="495">
        <f>SUM(F397:F411)</f>
        <v>0</v>
      </c>
      <c r="G449" s="416">
        <f>SUM(G397:G411)</f>
        <v>0</v>
      </c>
      <c r="H449" s="411">
        <f t="shared" si="12"/>
        <v>0</v>
      </c>
      <c r="I449" s="411">
        <f t="shared" si="13"/>
        <v>0</v>
      </c>
    </row>
    <row r="450" spans="1:9" s="160" customFormat="1" hidden="1">
      <c r="A450" s="881" t="s">
        <v>479</v>
      </c>
      <c r="B450" s="311"/>
      <c r="C450" s="314"/>
      <c r="D450" s="314"/>
      <c r="E450" s="312"/>
      <c r="F450" s="418"/>
      <c r="G450" s="418"/>
      <c r="H450" s="411">
        <f t="shared" si="12"/>
        <v>0</v>
      </c>
      <c r="I450" s="411">
        <f t="shared" si="13"/>
        <v>0</v>
      </c>
    </row>
    <row r="451" spans="1:9" s="160" customFormat="1" hidden="1">
      <c r="A451" s="882"/>
      <c r="B451" s="311"/>
      <c r="C451" s="314"/>
      <c r="D451" s="314"/>
      <c r="E451" s="312"/>
      <c r="F451" s="412"/>
      <c r="G451" s="412"/>
      <c r="H451" s="411">
        <f t="shared" si="12"/>
        <v>0</v>
      </c>
      <c r="I451" s="411">
        <f t="shared" si="13"/>
        <v>0</v>
      </c>
    </row>
    <row r="452" spans="1:9" s="160" customFormat="1" hidden="1">
      <c r="A452" s="882"/>
      <c r="B452" s="311"/>
      <c r="C452" s="314"/>
      <c r="D452" s="314"/>
      <c r="E452" s="312"/>
      <c r="F452" s="412"/>
      <c r="G452" s="412"/>
      <c r="H452" s="411">
        <f t="shared" si="12"/>
        <v>0</v>
      </c>
      <c r="I452" s="411">
        <f t="shared" si="13"/>
        <v>0</v>
      </c>
    </row>
    <row r="453" spans="1:9" s="160" customFormat="1" hidden="1">
      <c r="A453" s="882"/>
      <c r="B453" s="311"/>
      <c r="C453" s="314"/>
      <c r="D453" s="314"/>
      <c r="E453" s="312"/>
      <c r="F453" s="412"/>
      <c r="G453" s="412"/>
      <c r="H453" s="411">
        <f t="shared" si="12"/>
        <v>0</v>
      </c>
      <c r="I453" s="411">
        <f t="shared" si="13"/>
        <v>0</v>
      </c>
    </row>
    <row r="454" spans="1:9" s="160" customFormat="1" hidden="1">
      <c r="A454" s="882"/>
      <c r="B454" s="311"/>
      <c r="C454" s="314"/>
      <c r="D454" s="314"/>
      <c r="E454" s="312"/>
      <c r="F454" s="412"/>
      <c r="G454" s="412"/>
      <c r="H454" s="411">
        <f t="shared" si="12"/>
        <v>0</v>
      </c>
      <c r="I454" s="411">
        <f t="shared" si="13"/>
        <v>0</v>
      </c>
    </row>
    <row r="455" spans="1:9" s="160" customFormat="1" hidden="1">
      <c r="A455" s="882"/>
      <c r="B455" s="311"/>
      <c r="C455" s="314"/>
      <c r="D455" s="314"/>
      <c r="E455" s="312"/>
      <c r="F455" s="412"/>
      <c r="G455" s="412"/>
      <c r="H455" s="411">
        <f t="shared" si="12"/>
        <v>0</v>
      </c>
      <c r="I455" s="411">
        <f t="shared" si="13"/>
        <v>0</v>
      </c>
    </row>
    <row r="456" spans="1:9" s="160" customFormat="1" hidden="1">
      <c r="A456" s="882"/>
      <c r="B456" s="311"/>
      <c r="C456" s="314"/>
      <c r="D456" s="314"/>
      <c r="E456" s="312"/>
      <c r="F456" s="412"/>
      <c r="G456" s="412"/>
      <c r="H456" s="411">
        <f t="shared" si="12"/>
        <v>0</v>
      </c>
      <c r="I456" s="411">
        <f t="shared" si="13"/>
        <v>0</v>
      </c>
    </row>
    <row r="457" spans="1:9" s="160" customFormat="1" hidden="1">
      <c r="A457" s="882"/>
      <c r="B457" s="311"/>
      <c r="C457" s="314"/>
      <c r="D457" s="314"/>
      <c r="E457" s="312"/>
      <c r="F457" s="412"/>
      <c r="G457" s="412"/>
      <c r="H457" s="411">
        <f t="shared" ref="H457:H520" si="14">E457+D457-C457</f>
        <v>0</v>
      </c>
      <c r="I457" s="411">
        <f t="shared" ref="I457:I520" si="15">SUM(C457:E457)</f>
        <v>0</v>
      </c>
    </row>
    <row r="458" spans="1:9" s="160" customFormat="1" hidden="1">
      <c r="A458" s="882"/>
      <c r="B458" s="311"/>
      <c r="C458" s="314"/>
      <c r="D458" s="314"/>
      <c r="E458" s="312"/>
      <c r="F458" s="412"/>
      <c r="G458" s="412"/>
      <c r="H458" s="411">
        <f t="shared" si="14"/>
        <v>0</v>
      </c>
      <c r="I458" s="411">
        <f t="shared" si="15"/>
        <v>0</v>
      </c>
    </row>
    <row r="459" spans="1:9" s="160" customFormat="1" hidden="1">
      <c r="A459" s="882"/>
      <c r="B459" s="311"/>
      <c r="C459" s="314"/>
      <c r="D459" s="314"/>
      <c r="E459" s="312"/>
      <c r="F459" s="412"/>
      <c r="G459" s="412"/>
      <c r="H459" s="411">
        <f t="shared" si="14"/>
        <v>0</v>
      </c>
      <c r="I459" s="411">
        <f t="shared" si="15"/>
        <v>0</v>
      </c>
    </row>
    <row r="460" spans="1:9" s="13" customFormat="1" hidden="1">
      <c r="A460" s="883"/>
      <c r="B460" s="224"/>
      <c r="C460" s="315"/>
      <c r="D460" s="315"/>
      <c r="E460" s="315"/>
      <c r="F460" s="412"/>
      <c r="G460" s="412"/>
      <c r="H460" s="411">
        <f t="shared" si="14"/>
        <v>0</v>
      </c>
      <c r="I460" s="411">
        <f t="shared" si="15"/>
        <v>0</v>
      </c>
    </row>
    <row r="461" spans="1:9" s="13" customFormat="1" hidden="1">
      <c r="A461" s="883"/>
      <c r="B461" s="224"/>
      <c r="C461" s="314"/>
      <c r="D461" s="314"/>
      <c r="E461" s="315"/>
      <c r="F461" s="412"/>
      <c r="G461" s="412"/>
      <c r="H461" s="411">
        <f t="shared" si="14"/>
        <v>0</v>
      </c>
      <c r="I461" s="411">
        <f t="shared" si="15"/>
        <v>0</v>
      </c>
    </row>
    <row r="462" spans="1:9" s="13" customFormat="1" hidden="1">
      <c r="A462" s="883"/>
      <c r="B462" s="224"/>
      <c r="C462" s="314"/>
      <c r="D462" s="314"/>
      <c r="E462" s="315"/>
      <c r="F462" s="412"/>
      <c r="G462" s="412"/>
      <c r="H462" s="411">
        <f t="shared" si="14"/>
        <v>0</v>
      </c>
      <c r="I462" s="411">
        <f t="shared" si="15"/>
        <v>0</v>
      </c>
    </row>
    <row r="463" spans="1:9" s="13" customFormat="1" hidden="1">
      <c r="A463" s="883"/>
      <c r="B463" s="224"/>
      <c r="C463" s="314"/>
      <c r="D463" s="314"/>
      <c r="E463" s="315"/>
      <c r="F463" s="412"/>
      <c r="G463" s="412"/>
      <c r="H463" s="411">
        <f t="shared" si="14"/>
        <v>0</v>
      </c>
      <c r="I463" s="411">
        <f t="shared" si="15"/>
        <v>0</v>
      </c>
    </row>
    <row r="464" spans="1:9" s="13" customFormat="1" hidden="1">
      <c r="A464" s="883"/>
      <c r="B464" s="224"/>
      <c r="C464" s="314"/>
      <c r="D464" s="314"/>
      <c r="E464" s="315"/>
      <c r="F464" s="412"/>
      <c r="G464" s="412"/>
      <c r="H464" s="411">
        <f t="shared" si="14"/>
        <v>0</v>
      </c>
      <c r="I464" s="411">
        <f t="shared" si="15"/>
        <v>0</v>
      </c>
    </row>
    <row r="465" spans="1:9" s="13" customFormat="1" hidden="1">
      <c r="A465" s="883"/>
      <c r="B465" s="224"/>
      <c r="C465" s="314"/>
      <c r="D465" s="314"/>
      <c r="E465" s="315"/>
      <c r="F465" s="412"/>
      <c r="G465" s="412"/>
      <c r="H465" s="411">
        <f t="shared" si="14"/>
        <v>0</v>
      </c>
      <c r="I465" s="411">
        <f t="shared" si="15"/>
        <v>0</v>
      </c>
    </row>
    <row r="466" spans="1:9" s="13" customFormat="1" hidden="1">
      <c r="A466" s="883"/>
      <c r="B466" s="224"/>
      <c r="C466" s="314"/>
      <c r="D466" s="314"/>
      <c r="E466" s="315"/>
      <c r="F466" s="412"/>
      <c r="G466" s="412"/>
      <c r="H466" s="411">
        <f t="shared" si="14"/>
        <v>0</v>
      </c>
      <c r="I466" s="411">
        <f t="shared" si="15"/>
        <v>0</v>
      </c>
    </row>
    <row r="467" spans="1:9" s="13" customFormat="1" hidden="1">
      <c r="A467" s="883"/>
      <c r="B467" s="224"/>
      <c r="C467" s="314"/>
      <c r="D467" s="314"/>
      <c r="E467" s="315"/>
      <c r="F467" s="412"/>
      <c r="G467" s="412"/>
      <c r="H467" s="411">
        <f t="shared" si="14"/>
        <v>0</v>
      </c>
      <c r="I467" s="411">
        <f t="shared" si="15"/>
        <v>0</v>
      </c>
    </row>
    <row r="468" spans="1:9" s="13" customFormat="1" hidden="1">
      <c r="A468" s="883"/>
      <c r="B468" s="224"/>
      <c r="C468" s="314"/>
      <c r="D468" s="314"/>
      <c r="E468" s="315"/>
      <c r="F468" s="412"/>
      <c r="G468" s="412"/>
      <c r="H468" s="411">
        <f t="shared" si="14"/>
        <v>0</v>
      </c>
      <c r="I468" s="411">
        <f t="shared" si="15"/>
        <v>0</v>
      </c>
    </row>
    <row r="469" spans="1:9" s="13" customFormat="1" hidden="1">
      <c r="A469" s="883"/>
      <c r="B469" s="224"/>
      <c r="C469" s="314"/>
      <c r="D469" s="314"/>
      <c r="E469" s="315"/>
      <c r="F469" s="412"/>
      <c r="G469" s="412"/>
      <c r="H469" s="411">
        <f t="shared" si="14"/>
        <v>0</v>
      </c>
      <c r="I469" s="411">
        <f t="shared" si="15"/>
        <v>0</v>
      </c>
    </row>
    <row r="470" spans="1:9" s="13" customFormat="1" hidden="1">
      <c r="A470" s="883"/>
      <c r="B470" s="224"/>
      <c r="C470" s="314"/>
      <c r="D470" s="314"/>
      <c r="E470" s="315"/>
      <c r="F470" s="412"/>
      <c r="G470" s="412"/>
      <c r="H470" s="411">
        <f t="shared" si="14"/>
        <v>0</v>
      </c>
      <c r="I470" s="411">
        <f t="shared" si="15"/>
        <v>0</v>
      </c>
    </row>
    <row r="471" spans="1:9" s="13" customFormat="1" hidden="1">
      <c r="A471" s="883"/>
      <c r="B471" s="224"/>
      <c r="C471" s="314"/>
      <c r="D471" s="314"/>
      <c r="E471" s="315"/>
      <c r="F471" s="412"/>
      <c r="G471" s="412"/>
      <c r="H471" s="411">
        <f t="shared" si="14"/>
        <v>0</v>
      </c>
      <c r="I471" s="411">
        <f t="shared" si="15"/>
        <v>0</v>
      </c>
    </row>
    <row r="472" spans="1:9" s="13" customFormat="1" hidden="1">
      <c r="A472" s="883"/>
      <c r="B472" s="224"/>
      <c r="C472" s="314"/>
      <c r="D472" s="314"/>
      <c r="E472" s="315"/>
      <c r="F472" s="412"/>
      <c r="G472" s="412"/>
      <c r="H472" s="411">
        <f t="shared" si="14"/>
        <v>0</v>
      </c>
      <c r="I472" s="411">
        <f t="shared" si="15"/>
        <v>0</v>
      </c>
    </row>
    <row r="473" spans="1:9" s="13" customFormat="1" hidden="1">
      <c r="A473" s="883"/>
      <c r="B473" s="224"/>
      <c r="C473" s="314"/>
      <c r="D473" s="314"/>
      <c r="E473" s="315"/>
      <c r="F473" s="412"/>
      <c r="G473" s="412"/>
      <c r="H473" s="411">
        <f t="shared" si="14"/>
        <v>0</v>
      </c>
      <c r="I473" s="411">
        <f t="shared" si="15"/>
        <v>0</v>
      </c>
    </row>
    <row r="474" spans="1:9" s="13" customFormat="1" hidden="1">
      <c r="A474" s="883"/>
      <c r="B474" s="224"/>
      <c r="C474" s="314"/>
      <c r="D474" s="314"/>
      <c r="E474" s="315"/>
      <c r="F474" s="412"/>
      <c r="G474" s="412"/>
      <c r="H474" s="411">
        <f t="shared" si="14"/>
        <v>0</v>
      </c>
      <c r="I474" s="411">
        <f t="shared" si="15"/>
        <v>0</v>
      </c>
    </row>
    <row r="475" spans="1:9" s="13" customFormat="1" hidden="1">
      <c r="A475" s="883"/>
      <c r="B475" s="224"/>
      <c r="C475" s="314"/>
      <c r="D475" s="314"/>
      <c r="E475" s="315"/>
      <c r="F475" s="412"/>
      <c r="G475" s="412"/>
      <c r="H475" s="411">
        <f t="shared" si="14"/>
        <v>0</v>
      </c>
      <c r="I475" s="411">
        <f t="shared" si="15"/>
        <v>0</v>
      </c>
    </row>
    <row r="476" spans="1:9" s="13" customFormat="1" hidden="1">
      <c r="A476" s="883"/>
      <c r="B476" s="224"/>
      <c r="C476" s="314"/>
      <c r="D476" s="314"/>
      <c r="E476" s="315"/>
      <c r="F476" s="412"/>
      <c r="G476" s="412"/>
      <c r="H476" s="411">
        <f t="shared" si="14"/>
        <v>0</v>
      </c>
      <c r="I476" s="411">
        <f t="shared" si="15"/>
        <v>0</v>
      </c>
    </row>
    <row r="477" spans="1:9" s="13" customFormat="1" hidden="1">
      <c r="A477" s="883"/>
      <c r="B477" s="224"/>
      <c r="C477" s="314"/>
      <c r="D477" s="314"/>
      <c r="E477" s="315"/>
      <c r="F477" s="412"/>
      <c r="G477" s="412"/>
      <c r="H477" s="411">
        <f t="shared" si="14"/>
        <v>0</v>
      </c>
      <c r="I477" s="411">
        <f t="shared" si="15"/>
        <v>0</v>
      </c>
    </row>
    <row r="478" spans="1:9" s="13" customFormat="1" hidden="1">
      <c r="A478" s="883"/>
      <c r="B478" s="224"/>
      <c r="C478" s="314"/>
      <c r="D478" s="314"/>
      <c r="E478" s="315"/>
      <c r="F478" s="412"/>
      <c r="G478" s="412"/>
      <c r="H478" s="411">
        <f t="shared" si="14"/>
        <v>0</v>
      </c>
      <c r="I478" s="411">
        <f t="shared" si="15"/>
        <v>0</v>
      </c>
    </row>
    <row r="479" spans="1:9" s="13" customFormat="1" hidden="1">
      <c r="A479" s="883"/>
      <c r="B479" s="224"/>
      <c r="C479" s="314"/>
      <c r="D479" s="314"/>
      <c r="E479" s="315"/>
      <c r="F479" s="412"/>
      <c r="G479" s="412"/>
      <c r="H479" s="411">
        <f t="shared" si="14"/>
        <v>0</v>
      </c>
      <c r="I479" s="411">
        <f t="shared" si="15"/>
        <v>0</v>
      </c>
    </row>
    <row r="480" spans="1:9" s="13" customFormat="1" hidden="1">
      <c r="A480" s="883"/>
      <c r="B480" s="224"/>
      <c r="C480" s="314"/>
      <c r="D480" s="314"/>
      <c r="E480" s="315"/>
      <c r="F480" s="412"/>
      <c r="G480" s="412"/>
      <c r="H480" s="411">
        <f t="shared" si="14"/>
        <v>0</v>
      </c>
      <c r="I480" s="411">
        <f t="shared" si="15"/>
        <v>0</v>
      </c>
    </row>
    <row r="481" spans="1:9" s="13" customFormat="1" hidden="1">
      <c r="A481" s="883"/>
      <c r="B481" s="224"/>
      <c r="C481" s="314"/>
      <c r="D481" s="314"/>
      <c r="E481" s="315"/>
      <c r="F481" s="412"/>
      <c r="G481" s="412"/>
      <c r="H481" s="411">
        <f t="shared" si="14"/>
        <v>0</v>
      </c>
      <c r="I481" s="411">
        <f t="shared" si="15"/>
        <v>0</v>
      </c>
    </row>
    <row r="482" spans="1:9" s="13" customFormat="1" hidden="1">
      <c r="A482" s="883"/>
      <c r="B482" s="224"/>
      <c r="C482" s="314"/>
      <c r="D482" s="314"/>
      <c r="E482" s="315"/>
      <c r="F482" s="412"/>
      <c r="G482" s="412"/>
      <c r="H482" s="411">
        <f t="shared" si="14"/>
        <v>0</v>
      </c>
      <c r="I482" s="411">
        <f t="shared" si="15"/>
        <v>0</v>
      </c>
    </row>
    <row r="483" spans="1:9" s="13" customFormat="1" hidden="1">
      <c r="A483" s="883"/>
      <c r="B483" s="224"/>
      <c r="C483" s="314"/>
      <c r="D483" s="314"/>
      <c r="E483" s="315"/>
      <c r="F483" s="412"/>
      <c r="G483" s="412"/>
      <c r="H483" s="411">
        <f t="shared" si="14"/>
        <v>0</v>
      </c>
      <c r="I483" s="411">
        <f t="shared" si="15"/>
        <v>0</v>
      </c>
    </row>
    <row r="484" spans="1:9" s="13" customFormat="1" hidden="1">
      <c r="A484" s="883"/>
      <c r="B484" s="224"/>
      <c r="C484" s="314"/>
      <c r="D484" s="314"/>
      <c r="E484" s="315"/>
      <c r="F484" s="412"/>
      <c r="G484" s="412"/>
      <c r="H484" s="411">
        <f t="shared" si="14"/>
        <v>0</v>
      </c>
      <c r="I484" s="411">
        <f t="shared" si="15"/>
        <v>0</v>
      </c>
    </row>
    <row r="485" spans="1:9" s="13" customFormat="1" hidden="1">
      <c r="A485" s="883"/>
      <c r="B485" s="224"/>
      <c r="C485" s="314"/>
      <c r="D485" s="314"/>
      <c r="E485" s="315"/>
      <c r="F485" s="412"/>
      <c r="G485" s="412"/>
      <c r="H485" s="411">
        <f t="shared" si="14"/>
        <v>0</v>
      </c>
      <c r="I485" s="411">
        <f t="shared" si="15"/>
        <v>0</v>
      </c>
    </row>
    <row r="486" spans="1:9" s="13" customFormat="1" hidden="1">
      <c r="A486" s="883"/>
      <c r="B486" s="224"/>
      <c r="C486" s="314"/>
      <c r="D486" s="314"/>
      <c r="E486" s="315"/>
      <c r="F486" s="412"/>
      <c r="G486" s="412"/>
      <c r="H486" s="411">
        <f t="shared" si="14"/>
        <v>0</v>
      </c>
      <c r="I486" s="411">
        <f t="shared" si="15"/>
        <v>0</v>
      </c>
    </row>
    <row r="487" spans="1:9" s="13" customFormat="1" hidden="1">
      <c r="A487" s="883"/>
      <c r="B487" s="224"/>
      <c r="C487" s="314"/>
      <c r="D487" s="314"/>
      <c r="E487" s="315"/>
      <c r="F487" s="412"/>
      <c r="G487" s="412"/>
      <c r="H487" s="411">
        <f t="shared" si="14"/>
        <v>0</v>
      </c>
      <c r="I487" s="411">
        <f t="shared" si="15"/>
        <v>0</v>
      </c>
    </row>
    <row r="488" spans="1:9" s="13" customFormat="1" hidden="1">
      <c r="A488" s="883"/>
      <c r="B488" s="224"/>
      <c r="C488" s="314"/>
      <c r="D488" s="314"/>
      <c r="E488" s="315"/>
      <c r="F488" s="412"/>
      <c r="G488" s="412"/>
      <c r="H488" s="411">
        <f t="shared" si="14"/>
        <v>0</v>
      </c>
      <c r="I488" s="411">
        <f t="shared" si="15"/>
        <v>0</v>
      </c>
    </row>
    <row r="489" spans="1:9" s="13" customFormat="1" hidden="1">
      <c r="A489" s="883"/>
      <c r="B489" s="224"/>
      <c r="C489" s="314"/>
      <c r="D489" s="314"/>
      <c r="E489" s="315"/>
      <c r="F489" s="412"/>
      <c r="G489" s="412"/>
      <c r="H489" s="411">
        <f t="shared" si="14"/>
        <v>0</v>
      </c>
      <c r="I489" s="411">
        <f t="shared" si="15"/>
        <v>0</v>
      </c>
    </row>
    <row r="490" spans="1:9" s="13" customFormat="1" hidden="1">
      <c r="A490" s="883"/>
      <c r="B490" s="224"/>
      <c r="C490" s="314"/>
      <c r="D490" s="314"/>
      <c r="E490" s="315"/>
      <c r="F490" s="412"/>
      <c r="G490" s="412"/>
      <c r="H490" s="411">
        <f t="shared" si="14"/>
        <v>0</v>
      </c>
      <c r="I490" s="411">
        <f t="shared" si="15"/>
        <v>0</v>
      </c>
    </row>
    <row r="491" spans="1:9" s="13" customFormat="1" hidden="1">
      <c r="A491" s="883"/>
      <c r="B491" s="224"/>
      <c r="C491" s="314"/>
      <c r="D491" s="314"/>
      <c r="E491" s="315"/>
      <c r="F491" s="412"/>
      <c r="G491" s="412"/>
      <c r="H491" s="411">
        <f t="shared" si="14"/>
        <v>0</v>
      </c>
      <c r="I491" s="411">
        <f t="shared" si="15"/>
        <v>0</v>
      </c>
    </row>
    <row r="492" spans="1:9" s="13" customFormat="1" hidden="1">
      <c r="A492" s="883"/>
      <c r="B492" s="224"/>
      <c r="C492" s="314"/>
      <c r="D492" s="314"/>
      <c r="E492" s="315"/>
      <c r="F492" s="412"/>
      <c r="G492" s="412"/>
      <c r="H492" s="411">
        <f t="shared" si="14"/>
        <v>0</v>
      </c>
      <c r="I492" s="411">
        <f t="shared" si="15"/>
        <v>0</v>
      </c>
    </row>
    <row r="493" spans="1:9" s="13" customFormat="1" hidden="1">
      <c r="A493" s="883"/>
      <c r="B493" s="224"/>
      <c r="C493" s="314"/>
      <c r="D493" s="314"/>
      <c r="E493" s="315"/>
      <c r="F493" s="412"/>
      <c r="G493" s="412"/>
      <c r="H493" s="411">
        <f t="shared" si="14"/>
        <v>0</v>
      </c>
      <c r="I493" s="411">
        <f t="shared" si="15"/>
        <v>0</v>
      </c>
    </row>
    <row r="494" spans="1:9" s="13" customFormat="1" hidden="1">
      <c r="A494" s="883"/>
      <c r="B494" s="224"/>
      <c r="C494" s="463"/>
      <c r="D494" s="315"/>
      <c r="E494" s="315"/>
      <c r="F494" s="412"/>
      <c r="G494" s="412"/>
      <c r="H494" s="411">
        <f t="shared" si="14"/>
        <v>0</v>
      </c>
      <c r="I494" s="411">
        <f t="shared" si="15"/>
        <v>0</v>
      </c>
    </row>
    <row r="495" spans="1:9" s="13" customFormat="1" hidden="1">
      <c r="A495" s="883"/>
      <c r="B495" s="224"/>
      <c r="C495" s="463"/>
      <c r="D495" s="315"/>
      <c r="E495" s="315"/>
      <c r="F495" s="412"/>
      <c r="G495" s="412"/>
      <c r="H495" s="411">
        <f t="shared" si="14"/>
        <v>0</v>
      </c>
      <c r="I495" s="411">
        <f t="shared" si="15"/>
        <v>0</v>
      </c>
    </row>
    <row r="496" spans="1:9" s="13" customFormat="1" hidden="1">
      <c r="A496" s="883"/>
      <c r="B496" s="224"/>
      <c r="C496" s="463"/>
      <c r="D496" s="315"/>
      <c r="E496" s="315"/>
      <c r="F496" s="412"/>
      <c r="G496" s="412"/>
      <c r="H496" s="411">
        <f t="shared" si="14"/>
        <v>0</v>
      </c>
      <c r="I496" s="411">
        <f t="shared" si="15"/>
        <v>0</v>
      </c>
    </row>
    <row r="497" spans="1:9" s="13" customFormat="1" hidden="1">
      <c r="A497" s="883"/>
      <c r="B497" s="224"/>
      <c r="C497" s="314"/>
      <c r="D497" s="314"/>
      <c r="E497" s="315"/>
      <c r="F497" s="412"/>
      <c r="G497" s="412"/>
      <c r="H497" s="411">
        <f t="shared" si="14"/>
        <v>0</v>
      </c>
      <c r="I497" s="411">
        <f t="shared" si="15"/>
        <v>0</v>
      </c>
    </row>
    <row r="498" spans="1:9" s="13" customFormat="1" hidden="1">
      <c r="A498" s="883"/>
      <c r="B498" s="224"/>
      <c r="C498" s="314"/>
      <c r="D498" s="314"/>
      <c r="E498" s="315"/>
      <c r="F498" s="412"/>
      <c r="G498" s="412"/>
      <c r="H498" s="411">
        <f t="shared" si="14"/>
        <v>0</v>
      </c>
      <c r="I498" s="411">
        <f t="shared" si="15"/>
        <v>0</v>
      </c>
    </row>
    <row r="499" spans="1:9" s="13" customFormat="1" hidden="1">
      <c r="A499" s="883"/>
      <c r="B499" s="224"/>
      <c r="C499" s="314"/>
      <c r="D499" s="314"/>
      <c r="E499" s="315"/>
      <c r="F499" s="412"/>
      <c r="G499" s="412"/>
      <c r="H499" s="411">
        <f t="shared" si="14"/>
        <v>0</v>
      </c>
      <c r="I499" s="411">
        <f t="shared" si="15"/>
        <v>0</v>
      </c>
    </row>
    <row r="500" spans="1:9" s="13" customFormat="1" hidden="1">
      <c r="A500" s="883"/>
      <c r="B500" s="224"/>
      <c r="C500" s="314"/>
      <c r="D500" s="314"/>
      <c r="E500" s="315"/>
      <c r="F500" s="412"/>
      <c r="G500" s="412"/>
      <c r="H500" s="411">
        <f t="shared" si="14"/>
        <v>0</v>
      </c>
      <c r="I500" s="411">
        <f t="shared" si="15"/>
        <v>0</v>
      </c>
    </row>
    <row r="501" spans="1:9" s="13" customFormat="1" hidden="1">
      <c r="A501" s="862"/>
      <c r="B501" s="517"/>
      <c r="C501" s="515"/>
      <c r="D501" s="515"/>
      <c r="E501" s="518"/>
      <c r="F501" s="412"/>
      <c r="G501" s="412"/>
      <c r="H501" s="411">
        <f t="shared" si="14"/>
        <v>0</v>
      </c>
      <c r="I501" s="411">
        <f t="shared" si="15"/>
        <v>0</v>
      </c>
    </row>
    <row r="502" spans="1:9" s="13" customFormat="1" hidden="1">
      <c r="A502" s="862"/>
      <c r="B502" s="224"/>
      <c r="C502" s="314"/>
      <c r="D502" s="314"/>
      <c r="E502" s="315"/>
      <c r="F502" s="412"/>
      <c r="G502" s="412"/>
      <c r="H502" s="411">
        <f t="shared" si="14"/>
        <v>0</v>
      </c>
      <c r="I502" s="411">
        <f t="shared" si="15"/>
        <v>0</v>
      </c>
    </row>
    <row r="503" spans="1:9" s="13" customFormat="1" hidden="1">
      <c r="A503" s="862"/>
      <c r="B503" s="224"/>
      <c r="C503" s="314"/>
      <c r="D503" s="314"/>
      <c r="E503" s="315"/>
      <c r="F503" s="412"/>
      <c r="G503" s="412"/>
      <c r="H503" s="411">
        <f t="shared" si="14"/>
        <v>0</v>
      </c>
      <c r="I503" s="411">
        <f t="shared" si="15"/>
        <v>0</v>
      </c>
    </row>
    <row r="504" spans="1:9" s="13" customFormat="1" hidden="1">
      <c r="A504" s="862"/>
      <c r="B504" s="224"/>
      <c r="C504" s="314"/>
      <c r="D504" s="314"/>
      <c r="E504" s="315"/>
      <c r="F504" s="412"/>
      <c r="G504" s="412"/>
      <c r="H504" s="411">
        <f t="shared" si="14"/>
        <v>0</v>
      </c>
      <c r="I504" s="411">
        <f t="shared" si="15"/>
        <v>0</v>
      </c>
    </row>
    <row r="505" spans="1:9" s="13" customFormat="1" hidden="1">
      <c r="A505" s="862"/>
      <c r="B505" s="224"/>
      <c r="C505" s="314"/>
      <c r="D505" s="314"/>
      <c r="E505" s="315"/>
      <c r="F505" s="412"/>
      <c r="G505" s="412"/>
      <c r="H505" s="411">
        <f t="shared" si="14"/>
        <v>0</v>
      </c>
      <c r="I505" s="411">
        <f t="shared" si="15"/>
        <v>0</v>
      </c>
    </row>
    <row r="506" spans="1:9" s="13" customFormat="1" hidden="1">
      <c r="A506" s="862"/>
      <c r="B506" s="224"/>
      <c r="C506" s="314"/>
      <c r="D506" s="314"/>
      <c r="E506" s="315"/>
      <c r="F506" s="412"/>
      <c r="G506" s="412"/>
      <c r="H506" s="411">
        <f t="shared" si="14"/>
        <v>0</v>
      </c>
      <c r="I506" s="411">
        <f t="shared" si="15"/>
        <v>0</v>
      </c>
    </row>
    <row r="507" spans="1:9" s="13" customFormat="1" hidden="1">
      <c r="A507" s="862"/>
      <c r="B507" s="224"/>
      <c r="C507" s="314"/>
      <c r="D507" s="314"/>
      <c r="E507" s="315"/>
      <c r="F507" s="412"/>
      <c r="G507" s="412"/>
      <c r="H507" s="411">
        <f t="shared" si="14"/>
        <v>0</v>
      </c>
      <c r="I507" s="411">
        <f t="shared" si="15"/>
        <v>0</v>
      </c>
    </row>
    <row r="508" spans="1:9" s="13" customFormat="1" ht="18" hidden="1" customHeight="1">
      <c r="A508" s="862"/>
      <c r="B508" s="311"/>
      <c r="C508" s="314"/>
      <c r="D508" s="314"/>
      <c r="E508" s="312"/>
      <c r="F508" s="412"/>
      <c r="G508" s="412"/>
      <c r="H508" s="411">
        <f t="shared" si="14"/>
        <v>0</v>
      </c>
      <c r="I508" s="411">
        <f t="shared" si="15"/>
        <v>0</v>
      </c>
    </row>
    <row r="509" spans="1:9" s="13" customFormat="1" ht="18" hidden="1" customHeight="1">
      <c r="A509" s="862"/>
      <c r="B509" s="200"/>
      <c r="C509" s="315"/>
      <c r="D509" s="314"/>
      <c r="E509" s="421"/>
      <c r="F509" s="412"/>
      <c r="G509" s="412"/>
      <c r="H509" s="411">
        <f t="shared" si="14"/>
        <v>0</v>
      </c>
      <c r="I509" s="411">
        <f t="shared" si="15"/>
        <v>0</v>
      </c>
    </row>
    <row r="510" spans="1:9" s="13" customFormat="1" ht="18" hidden="1" customHeight="1">
      <c r="A510" s="862"/>
      <c r="B510" s="505"/>
      <c r="C510" s="502"/>
      <c r="D510" s="501"/>
      <c r="E510" s="506"/>
      <c r="F510" s="412"/>
      <c r="G510" s="412"/>
      <c r="H510" s="411">
        <f t="shared" si="14"/>
        <v>0</v>
      </c>
      <c r="I510" s="411">
        <f t="shared" si="15"/>
        <v>0</v>
      </c>
    </row>
    <row r="511" spans="1:9" s="160" customFormat="1" hidden="1">
      <c r="A511" s="882"/>
      <c r="B511" s="383" t="s">
        <v>900</v>
      </c>
      <c r="C511" s="413">
        <f>SUM(C450:C510)</f>
        <v>0</v>
      </c>
      <c r="D511" s="413">
        <f>SUM(D450:D510)</f>
        <v>0</v>
      </c>
      <c r="E511" s="413">
        <f>SUM(E450:E510)</f>
        <v>0</v>
      </c>
      <c r="F511" s="495">
        <f>SUM(F450:F451)</f>
        <v>0</v>
      </c>
      <c r="G511" s="416">
        <f>SUM(G450:G451)</f>
        <v>0</v>
      </c>
      <c r="H511" s="411">
        <f t="shared" si="14"/>
        <v>0</v>
      </c>
      <c r="I511" s="411">
        <f t="shared" si="15"/>
        <v>0</v>
      </c>
    </row>
    <row r="512" spans="1:9" s="160" customFormat="1" hidden="1">
      <c r="A512" s="881" t="s">
        <v>480</v>
      </c>
      <c r="B512" s="224"/>
      <c r="C512" s="314"/>
      <c r="D512" s="314"/>
      <c r="E512" s="315"/>
      <c r="F512" s="418"/>
      <c r="G512" s="418"/>
      <c r="H512" s="411">
        <f t="shared" si="14"/>
        <v>0</v>
      </c>
      <c r="I512" s="411">
        <f t="shared" si="15"/>
        <v>0</v>
      </c>
    </row>
    <row r="513" spans="1:9" s="161" customFormat="1" hidden="1">
      <c r="A513" s="881"/>
      <c r="B513" s="313"/>
      <c r="C513" s="392"/>
      <c r="D513" s="392"/>
      <c r="E513" s="393"/>
      <c r="F513" s="424"/>
      <c r="G513" s="424"/>
      <c r="H513" s="411">
        <f t="shared" si="14"/>
        <v>0</v>
      </c>
      <c r="I513" s="411">
        <f t="shared" si="15"/>
        <v>0</v>
      </c>
    </row>
    <row r="514" spans="1:9" s="160" customFormat="1" hidden="1">
      <c r="A514" s="881"/>
      <c r="B514" s="311"/>
      <c r="C514" s="314"/>
      <c r="D514" s="314"/>
      <c r="E514" s="312"/>
      <c r="F514" s="412"/>
      <c r="G514" s="412"/>
      <c r="H514" s="411">
        <f t="shared" si="14"/>
        <v>0</v>
      </c>
      <c r="I514" s="411">
        <f t="shared" si="15"/>
        <v>0</v>
      </c>
    </row>
    <row r="515" spans="1:9" s="160" customFormat="1" hidden="1">
      <c r="A515" s="881"/>
      <c r="B515" s="311"/>
      <c r="C515" s="314"/>
      <c r="D515" s="314"/>
      <c r="E515" s="312"/>
      <c r="F515" s="412"/>
      <c r="G515" s="412"/>
      <c r="H515" s="411">
        <f t="shared" si="14"/>
        <v>0</v>
      </c>
      <c r="I515" s="411">
        <f t="shared" si="15"/>
        <v>0</v>
      </c>
    </row>
    <row r="516" spans="1:9" s="13" customFormat="1" ht="37.5" hidden="1">
      <c r="A516" s="880"/>
      <c r="B516" s="520" t="s">
        <v>497</v>
      </c>
      <c r="C516" s="521">
        <f>1000000-1000000</f>
        <v>0</v>
      </c>
      <c r="D516" s="521"/>
      <c r="E516" s="521">
        <f>1000000-1000000</f>
        <v>0</v>
      </c>
      <c r="F516" s="412"/>
      <c r="G516" s="412"/>
      <c r="H516" s="411">
        <f t="shared" si="14"/>
        <v>0</v>
      </c>
      <c r="I516" s="411">
        <f t="shared" si="15"/>
        <v>0</v>
      </c>
    </row>
    <row r="517" spans="1:9" s="160" customFormat="1" hidden="1">
      <c r="A517" s="881"/>
      <c r="B517" s="406"/>
      <c r="C517" s="405"/>
      <c r="D517" s="405"/>
      <c r="E517" s="405"/>
      <c r="F517" s="433"/>
      <c r="G517" s="433"/>
      <c r="H517" s="411">
        <f t="shared" si="14"/>
        <v>0</v>
      </c>
      <c r="I517" s="411">
        <f t="shared" si="15"/>
        <v>0</v>
      </c>
    </row>
    <row r="518" spans="1:9" s="13" customFormat="1" hidden="1">
      <c r="A518" s="851"/>
      <c r="B518" s="224"/>
      <c r="C518" s="314"/>
      <c r="D518" s="314"/>
      <c r="E518" s="315"/>
      <c r="F518" s="412"/>
      <c r="G518" s="412"/>
      <c r="H518" s="411">
        <f t="shared" si="14"/>
        <v>0</v>
      </c>
      <c r="I518" s="411">
        <f t="shared" si="15"/>
        <v>0</v>
      </c>
    </row>
    <row r="519" spans="1:9" s="13" customFormat="1" hidden="1">
      <c r="A519" s="851"/>
      <c r="B519" s="224"/>
      <c r="C519" s="314"/>
      <c r="D519" s="314"/>
      <c r="E519" s="315"/>
      <c r="F519" s="412"/>
      <c r="G519" s="412"/>
      <c r="H519" s="411">
        <f t="shared" si="14"/>
        <v>0</v>
      </c>
      <c r="I519" s="411">
        <f t="shared" si="15"/>
        <v>0</v>
      </c>
    </row>
    <row r="520" spans="1:9" s="13" customFormat="1" hidden="1">
      <c r="A520" s="851"/>
      <c r="B520" s="224"/>
      <c r="C520" s="314"/>
      <c r="D520" s="314"/>
      <c r="E520" s="315"/>
      <c r="F520" s="412"/>
      <c r="G520" s="412"/>
      <c r="H520" s="411">
        <f t="shared" si="14"/>
        <v>0</v>
      </c>
      <c r="I520" s="411">
        <f t="shared" si="15"/>
        <v>0</v>
      </c>
    </row>
    <row r="521" spans="1:9" s="13" customFormat="1" hidden="1">
      <c r="A521" s="851"/>
      <c r="B521" s="224"/>
      <c r="C521" s="314"/>
      <c r="D521" s="314"/>
      <c r="E521" s="315"/>
      <c r="F521" s="412"/>
      <c r="G521" s="412"/>
      <c r="H521" s="411">
        <f t="shared" ref="H521:H584" si="16">E521+D521-C521</f>
        <v>0</v>
      </c>
      <c r="I521" s="411">
        <f t="shared" ref="I521:I584" si="17">SUM(C521:E521)</f>
        <v>0</v>
      </c>
    </row>
    <row r="522" spans="1:9" s="13" customFormat="1" hidden="1">
      <c r="A522" s="851"/>
      <c r="B522" s="224"/>
      <c r="C522" s="314"/>
      <c r="D522" s="314"/>
      <c r="E522" s="315"/>
      <c r="F522" s="412"/>
      <c r="G522" s="412"/>
      <c r="H522" s="411">
        <f t="shared" si="16"/>
        <v>0</v>
      </c>
      <c r="I522" s="411">
        <f t="shared" si="17"/>
        <v>0</v>
      </c>
    </row>
    <row r="523" spans="1:9" s="13" customFormat="1" hidden="1">
      <c r="A523" s="851"/>
      <c r="B523" s="224"/>
      <c r="C523" s="314"/>
      <c r="D523" s="314"/>
      <c r="E523" s="315"/>
      <c r="F523" s="412"/>
      <c r="G523" s="412"/>
      <c r="H523" s="411">
        <f t="shared" si="16"/>
        <v>0</v>
      </c>
      <c r="I523" s="411">
        <f t="shared" si="17"/>
        <v>0</v>
      </c>
    </row>
    <row r="524" spans="1:9" s="13" customFormat="1" hidden="1">
      <c r="A524" s="851"/>
      <c r="B524" s="224"/>
      <c r="C524" s="314"/>
      <c r="D524" s="314"/>
      <c r="E524" s="315"/>
      <c r="F524" s="412"/>
      <c r="G524" s="412"/>
      <c r="H524" s="411">
        <f t="shared" si="16"/>
        <v>0</v>
      </c>
      <c r="I524" s="411">
        <f t="shared" si="17"/>
        <v>0</v>
      </c>
    </row>
    <row r="525" spans="1:9" s="13" customFormat="1" hidden="1">
      <c r="A525" s="851"/>
      <c r="B525" s="224"/>
      <c r="C525" s="314"/>
      <c r="D525" s="314"/>
      <c r="E525" s="315"/>
      <c r="F525" s="412"/>
      <c r="G525" s="412"/>
      <c r="H525" s="411">
        <f t="shared" si="16"/>
        <v>0</v>
      </c>
      <c r="I525" s="411">
        <f t="shared" si="17"/>
        <v>0</v>
      </c>
    </row>
    <row r="526" spans="1:9" s="13" customFormat="1" hidden="1">
      <c r="A526" s="851"/>
      <c r="B526" s="224"/>
      <c r="C526" s="314"/>
      <c r="D526" s="314"/>
      <c r="E526" s="315"/>
      <c r="F526" s="412"/>
      <c r="G526" s="412"/>
      <c r="H526" s="411">
        <f t="shared" si="16"/>
        <v>0</v>
      </c>
      <c r="I526" s="411">
        <f t="shared" si="17"/>
        <v>0</v>
      </c>
    </row>
    <row r="527" spans="1:9" s="13" customFormat="1" hidden="1">
      <c r="A527" s="851"/>
      <c r="B527" s="224"/>
      <c r="C527" s="314"/>
      <c r="D527" s="314"/>
      <c r="E527" s="315"/>
      <c r="F527" s="412"/>
      <c r="G527" s="412"/>
      <c r="H527" s="411">
        <f t="shared" si="16"/>
        <v>0</v>
      </c>
      <c r="I527" s="411">
        <f t="shared" si="17"/>
        <v>0</v>
      </c>
    </row>
    <row r="528" spans="1:9" s="13" customFormat="1" hidden="1">
      <c r="A528" s="851"/>
      <c r="B528" s="224"/>
      <c r="C528" s="314"/>
      <c r="D528" s="314"/>
      <c r="E528" s="315"/>
      <c r="F528" s="412"/>
      <c r="G528" s="412"/>
      <c r="H528" s="411">
        <f t="shared" si="16"/>
        <v>0</v>
      </c>
      <c r="I528" s="411">
        <f t="shared" si="17"/>
        <v>0</v>
      </c>
    </row>
    <row r="529" spans="1:9" s="13" customFormat="1" hidden="1">
      <c r="A529" s="851"/>
      <c r="B529" s="224"/>
      <c r="C529" s="314"/>
      <c r="D529" s="314"/>
      <c r="E529" s="315"/>
      <c r="F529" s="412"/>
      <c r="G529" s="412"/>
      <c r="H529" s="411">
        <f t="shared" si="16"/>
        <v>0</v>
      </c>
      <c r="I529" s="411">
        <f t="shared" si="17"/>
        <v>0</v>
      </c>
    </row>
    <row r="530" spans="1:9" s="13" customFormat="1" hidden="1">
      <c r="A530" s="851"/>
      <c r="B530" s="224"/>
      <c r="C530" s="314"/>
      <c r="D530" s="314"/>
      <c r="E530" s="315"/>
      <c r="F530" s="412"/>
      <c r="G530" s="412"/>
      <c r="H530" s="411">
        <f t="shared" si="16"/>
        <v>0</v>
      </c>
      <c r="I530" s="411">
        <f t="shared" si="17"/>
        <v>0</v>
      </c>
    </row>
    <row r="531" spans="1:9" s="13" customFormat="1" hidden="1">
      <c r="A531" s="851"/>
      <c r="B531" s="224"/>
      <c r="C531" s="314"/>
      <c r="D531" s="314"/>
      <c r="E531" s="315"/>
      <c r="F531" s="412"/>
      <c r="G531" s="412"/>
      <c r="H531" s="411">
        <f t="shared" si="16"/>
        <v>0</v>
      </c>
      <c r="I531" s="411">
        <f t="shared" si="17"/>
        <v>0</v>
      </c>
    </row>
    <row r="532" spans="1:9" s="13" customFormat="1" hidden="1">
      <c r="A532" s="851"/>
      <c r="B532" s="406"/>
      <c r="C532" s="463"/>
      <c r="D532" s="315"/>
      <c r="E532" s="315"/>
      <c r="F532" s="412"/>
      <c r="G532" s="412"/>
      <c r="H532" s="411">
        <f t="shared" si="16"/>
        <v>0</v>
      </c>
      <c r="I532" s="411">
        <f t="shared" si="17"/>
        <v>0</v>
      </c>
    </row>
    <row r="533" spans="1:9" s="13" customFormat="1" hidden="1">
      <c r="A533" s="851"/>
      <c r="B533" s="224"/>
      <c r="C533" s="314"/>
      <c r="D533" s="314"/>
      <c r="E533" s="315"/>
      <c r="F533" s="412"/>
      <c r="G533" s="412"/>
      <c r="H533" s="411">
        <f t="shared" si="16"/>
        <v>0</v>
      </c>
      <c r="I533" s="411">
        <f t="shared" si="17"/>
        <v>0</v>
      </c>
    </row>
    <row r="534" spans="1:9" s="13" customFormat="1" hidden="1">
      <c r="A534" s="851"/>
      <c r="B534" s="224"/>
      <c r="C534" s="314"/>
      <c r="D534" s="314"/>
      <c r="E534" s="315"/>
      <c r="F534" s="412"/>
      <c r="G534" s="412"/>
      <c r="H534" s="411">
        <f t="shared" si="16"/>
        <v>0</v>
      </c>
      <c r="I534" s="411">
        <f t="shared" si="17"/>
        <v>0</v>
      </c>
    </row>
    <row r="535" spans="1:9" s="13" customFormat="1" hidden="1">
      <c r="A535" s="851"/>
      <c r="B535" s="224"/>
      <c r="C535" s="314"/>
      <c r="D535" s="314"/>
      <c r="E535" s="315"/>
      <c r="F535" s="412"/>
      <c r="G535" s="412"/>
      <c r="H535" s="411">
        <f t="shared" si="16"/>
        <v>0</v>
      </c>
      <c r="I535" s="411">
        <f t="shared" si="17"/>
        <v>0</v>
      </c>
    </row>
    <row r="536" spans="1:9" s="13" customFormat="1" ht="18" hidden="1" customHeight="1">
      <c r="A536" s="880"/>
      <c r="B536" s="517"/>
      <c r="C536" s="515"/>
      <c r="D536" s="515"/>
      <c r="E536" s="522"/>
      <c r="F536" s="412"/>
      <c r="G536" s="412"/>
      <c r="H536" s="411">
        <f t="shared" si="16"/>
        <v>0</v>
      </c>
      <c r="I536" s="411">
        <f t="shared" si="17"/>
        <v>0</v>
      </c>
    </row>
    <row r="537" spans="1:9" s="13" customFormat="1" ht="18" hidden="1" customHeight="1">
      <c r="A537" s="880"/>
      <c r="B537" s="224"/>
      <c r="C537" s="314"/>
      <c r="D537" s="314"/>
      <c r="E537" s="405"/>
      <c r="F537" s="412"/>
      <c r="G537" s="412"/>
      <c r="H537" s="411">
        <f t="shared" si="16"/>
        <v>0</v>
      </c>
      <c r="I537" s="411">
        <f t="shared" si="17"/>
        <v>0</v>
      </c>
    </row>
    <row r="538" spans="1:9" s="13" customFormat="1" ht="18" hidden="1" customHeight="1">
      <c r="A538" s="880"/>
      <c r="B538" s="224"/>
      <c r="C538" s="314"/>
      <c r="D538" s="314"/>
      <c r="E538" s="405"/>
      <c r="F538" s="412"/>
      <c r="G538" s="412"/>
      <c r="H538" s="411">
        <f t="shared" si="16"/>
        <v>0</v>
      </c>
      <c r="I538" s="411">
        <f t="shared" si="17"/>
        <v>0</v>
      </c>
    </row>
    <row r="539" spans="1:9" s="13" customFormat="1" ht="18" hidden="1" customHeight="1">
      <c r="A539" s="880"/>
      <c r="B539" s="224"/>
      <c r="C539" s="314"/>
      <c r="D539" s="314"/>
      <c r="E539" s="405"/>
      <c r="F539" s="412"/>
      <c r="G539" s="412"/>
      <c r="H539" s="411">
        <f t="shared" si="16"/>
        <v>0</v>
      </c>
      <c r="I539" s="411">
        <f t="shared" si="17"/>
        <v>0</v>
      </c>
    </row>
    <row r="540" spans="1:9" s="13" customFormat="1" ht="18" hidden="1" customHeight="1">
      <c r="A540" s="880"/>
      <c r="B540" s="224"/>
      <c r="C540" s="314"/>
      <c r="D540" s="314"/>
      <c r="E540" s="405"/>
      <c r="F540" s="412"/>
      <c r="G540" s="412"/>
      <c r="H540" s="411">
        <f t="shared" si="16"/>
        <v>0</v>
      </c>
      <c r="I540" s="411">
        <f t="shared" si="17"/>
        <v>0</v>
      </c>
    </row>
    <row r="541" spans="1:9" s="237" customFormat="1" ht="18" hidden="1" customHeight="1">
      <c r="A541" s="880"/>
      <c r="B541" s="236"/>
      <c r="C541" s="423"/>
      <c r="D541" s="423"/>
      <c r="E541" s="419"/>
      <c r="F541" s="420"/>
      <c r="G541" s="420"/>
      <c r="H541" s="411">
        <f t="shared" si="16"/>
        <v>0</v>
      </c>
      <c r="I541" s="411">
        <f t="shared" si="17"/>
        <v>0</v>
      </c>
    </row>
    <row r="542" spans="1:9" s="13" customFormat="1" ht="18" hidden="1" customHeight="1">
      <c r="A542" s="880"/>
      <c r="B542" s="311"/>
      <c r="C542" s="314"/>
      <c r="D542" s="314"/>
      <c r="E542" s="312"/>
      <c r="F542" s="412"/>
      <c r="G542" s="412"/>
      <c r="H542" s="411">
        <f t="shared" si="16"/>
        <v>0</v>
      </c>
      <c r="I542" s="411">
        <f t="shared" si="17"/>
        <v>0</v>
      </c>
    </row>
    <row r="543" spans="1:9" s="13" customFormat="1" ht="18" hidden="1" customHeight="1">
      <c r="A543" s="880"/>
      <c r="B543" s="311"/>
      <c r="C543" s="314"/>
      <c r="D543" s="314"/>
      <c r="E543" s="312"/>
      <c r="F543" s="412"/>
      <c r="G543" s="412"/>
      <c r="H543" s="411">
        <f t="shared" si="16"/>
        <v>0</v>
      </c>
      <c r="I543" s="411">
        <f t="shared" si="17"/>
        <v>0</v>
      </c>
    </row>
    <row r="544" spans="1:9" s="13" customFormat="1" ht="18" hidden="1" customHeight="1">
      <c r="A544" s="880"/>
      <c r="B544" s="311"/>
      <c r="C544" s="314"/>
      <c r="D544" s="314"/>
      <c r="E544" s="312"/>
      <c r="F544" s="412"/>
      <c r="G544" s="412"/>
      <c r="H544" s="411">
        <f t="shared" si="16"/>
        <v>0</v>
      </c>
      <c r="I544" s="411">
        <f t="shared" si="17"/>
        <v>0</v>
      </c>
    </row>
    <row r="545" spans="1:9" s="13" customFormat="1" ht="18" hidden="1" customHeight="1">
      <c r="A545" s="880"/>
      <c r="B545" s="311"/>
      <c r="C545" s="314"/>
      <c r="D545" s="314"/>
      <c r="E545" s="312"/>
      <c r="F545" s="412"/>
      <c r="G545" s="412"/>
      <c r="H545" s="411">
        <f t="shared" si="16"/>
        <v>0</v>
      </c>
      <c r="I545" s="411">
        <f t="shared" si="17"/>
        <v>0</v>
      </c>
    </row>
    <row r="546" spans="1:9" s="13" customFormat="1" ht="18" hidden="1" customHeight="1">
      <c r="A546" s="880"/>
      <c r="B546" s="311"/>
      <c r="C546" s="314"/>
      <c r="D546" s="314"/>
      <c r="E546" s="312"/>
      <c r="F546" s="412"/>
      <c r="G546" s="412"/>
      <c r="H546" s="411">
        <f t="shared" si="16"/>
        <v>0</v>
      </c>
      <c r="I546" s="411">
        <f t="shared" si="17"/>
        <v>0</v>
      </c>
    </row>
    <row r="547" spans="1:9" s="13" customFormat="1" ht="18" hidden="1" customHeight="1">
      <c r="A547" s="880"/>
      <c r="B547" s="311"/>
      <c r="C547" s="314"/>
      <c r="D547" s="314"/>
      <c r="E547" s="312"/>
      <c r="F547" s="412"/>
      <c r="G547" s="412"/>
      <c r="H547" s="411">
        <f t="shared" si="16"/>
        <v>0</v>
      </c>
      <c r="I547" s="411">
        <f t="shared" si="17"/>
        <v>0</v>
      </c>
    </row>
    <row r="548" spans="1:9" s="13" customFormat="1" ht="18" hidden="1" customHeight="1">
      <c r="A548" s="880"/>
      <c r="B548" s="311"/>
      <c r="C548" s="314"/>
      <c r="D548" s="314"/>
      <c r="E548" s="312"/>
      <c r="F548" s="412"/>
      <c r="G548" s="412"/>
      <c r="H548" s="411">
        <f t="shared" si="16"/>
        <v>0</v>
      </c>
      <c r="I548" s="411">
        <f t="shared" si="17"/>
        <v>0</v>
      </c>
    </row>
    <row r="549" spans="1:9" s="13" customFormat="1" ht="18" hidden="1" customHeight="1">
      <c r="A549" s="880"/>
      <c r="B549" s="311"/>
      <c r="C549" s="314"/>
      <c r="D549" s="314"/>
      <c r="E549" s="312"/>
      <c r="F549" s="412"/>
      <c r="G549" s="412"/>
      <c r="H549" s="411">
        <f t="shared" si="16"/>
        <v>0</v>
      </c>
      <c r="I549" s="411">
        <f t="shared" si="17"/>
        <v>0</v>
      </c>
    </row>
    <row r="550" spans="1:9" s="13" customFormat="1" ht="18" hidden="1" customHeight="1">
      <c r="A550" s="880"/>
      <c r="B550" s="311"/>
      <c r="C550" s="314"/>
      <c r="D550" s="314"/>
      <c r="E550" s="312"/>
      <c r="F550" s="412"/>
      <c r="G550" s="412"/>
      <c r="H550" s="411">
        <f t="shared" si="16"/>
        <v>0</v>
      </c>
      <c r="I550" s="411">
        <f t="shared" si="17"/>
        <v>0</v>
      </c>
    </row>
    <row r="551" spans="1:9" s="13" customFormat="1" ht="18" hidden="1" customHeight="1">
      <c r="A551" s="880"/>
      <c r="B551" s="311"/>
      <c r="C551" s="314"/>
      <c r="D551" s="314"/>
      <c r="E551" s="312"/>
      <c r="F551" s="412"/>
      <c r="G551" s="412"/>
      <c r="H551" s="411">
        <f t="shared" si="16"/>
        <v>0</v>
      </c>
      <c r="I551" s="411">
        <f t="shared" si="17"/>
        <v>0</v>
      </c>
    </row>
    <row r="552" spans="1:9" s="13" customFormat="1" ht="18" hidden="1" customHeight="1">
      <c r="A552" s="880"/>
      <c r="B552" s="200"/>
      <c r="C552" s="315"/>
      <c r="D552" s="314"/>
      <c r="E552" s="315"/>
      <c r="F552" s="412"/>
      <c r="G552" s="412"/>
      <c r="H552" s="411">
        <f t="shared" si="16"/>
        <v>0</v>
      </c>
      <c r="I552" s="411">
        <f t="shared" si="17"/>
        <v>0</v>
      </c>
    </row>
    <row r="553" spans="1:9" s="13" customFormat="1" ht="18" hidden="1" customHeight="1">
      <c r="A553" s="880"/>
      <c r="B553" s="200"/>
      <c r="C553" s="315"/>
      <c r="D553" s="314"/>
      <c r="E553" s="315"/>
      <c r="F553" s="412"/>
      <c r="G553" s="412"/>
      <c r="H553" s="411">
        <f t="shared" si="16"/>
        <v>0</v>
      </c>
      <c r="I553" s="411">
        <f t="shared" si="17"/>
        <v>0</v>
      </c>
    </row>
    <row r="554" spans="1:9" s="13" customFormat="1" ht="18" hidden="1" customHeight="1">
      <c r="A554" s="880"/>
      <c r="B554" s="505"/>
      <c r="C554" s="502"/>
      <c r="D554" s="501"/>
      <c r="E554" s="502"/>
      <c r="F554" s="412"/>
      <c r="G554" s="412"/>
      <c r="H554" s="411">
        <f t="shared" si="16"/>
        <v>0</v>
      </c>
      <c r="I554" s="411">
        <f t="shared" si="17"/>
        <v>0</v>
      </c>
    </row>
    <row r="555" spans="1:9" s="160" customFormat="1" hidden="1">
      <c r="A555" s="881"/>
      <c r="B555" s="383" t="s">
        <v>900</v>
      </c>
      <c r="C555" s="413">
        <f>SUM(C512:C554)</f>
        <v>0</v>
      </c>
      <c r="D555" s="413">
        <f>SUM(D512:D554)</f>
        <v>0</v>
      </c>
      <c r="E555" s="413">
        <f>SUM(E512:E554)</f>
        <v>0</v>
      </c>
      <c r="F555" s="495">
        <f>SUM(F512:F523)</f>
        <v>0</v>
      </c>
      <c r="G555" s="416">
        <f>SUM(G512:G523)</f>
        <v>0</v>
      </c>
      <c r="H555" s="411">
        <f t="shared" si="16"/>
        <v>0</v>
      </c>
      <c r="I555" s="411">
        <f t="shared" si="17"/>
        <v>0</v>
      </c>
    </row>
    <row r="556" spans="1:9" s="160" customFormat="1" hidden="1">
      <c r="A556" s="881" t="s">
        <v>706</v>
      </c>
      <c r="B556" s="311"/>
      <c r="C556" s="314"/>
      <c r="D556" s="314"/>
      <c r="E556" s="314"/>
      <c r="F556" s="418"/>
      <c r="G556" s="418"/>
      <c r="H556" s="411">
        <f t="shared" si="16"/>
        <v>0</v>
      </c>
      <c r="I556" s="411">
        <f t="shared" si="17"/>
        <v>0</v>
      </c>
    </row>
    <row r="557" spans="1:9" s="160" customFormat="1" hidden="1">
      <c r="A557" s="881"/>
      <c r="B557" s="311"/>
      <c r="C557" s="314"/>
      <c r="D557" s="314"/>
      <c r="E557" s="314"/>
      <c r="F557" s="412"/>
      <c r="G557" s="412"/>
      <c r="H557" s="411">
        <f t="shared" si="16"/>
        <v>0</v>
      </c>
      <c r="I557" s="411">
        <f t="shared" si="17"/>
        <v>0</v>
      </c>
    </row>
    <row r="558" spans="1:9" s="161" customFormat="1" hidden="1">
      <c r="A558" s="881"/>
      <c r="B558" s="311"/>
      <c r="C558" s="314"/>
      <c r="D558" s="314"/>
      <c r="E558" s="314"/>
      <c r="F558" s="424"/>
      <c r="G558" s="424"/>
      <c r="H558" s="411">
        <f t="shared" si="16"/>
        <v>0</v>
      </c>
      <c r="I558" s="411">
        <f t="shared" si="17"/>
        <v>0</v>
      </c>
    </row>
    <row r="559" spans="1:9" s="161" customFormat="1" hidden="1">
      <c r="A559" s="881"/>
      <c r="B559" s="311"/>
      <c r="C559" s="314"/>
      <c r="D559" s="314"/>
      <c r="E559" s="314"/>
      <c r="F559" s="424"/>
      <c r="G559" s="424"/>
      <c r="H559" s="411">
        <f t="shared" si="16"/>
        <v>0</v>
      </c>
      <c r="I559" s="411">
        <f t="shared" si="17"/>
        <v>0</v>
      </c>
    </row>
    <row r="560" spans="1:9" s="160" customFormat="1" hidden="1">
      <c r="A560" s="881"/>
      <c r="B560" s="311"/>
      <c r="C560" s="314"/>
      <c r="D560" s="314"/>
      <c r="E560" s="314"/>
      <c r="F560" s="412"/>
      <c r="G560" s="412"/>
      <c r="H560" s="411">
        <f t="shared" si="16"/>
        <v>0</v>
      </c>
      <c r="I560" s="411">
        <f t="shared" si="17"/>
        <v>0</v>
      </c>
    </row>
    <row r="561" spans="1:9" s="160" customFormat="1" hidden="1">
      <c r="A561" s="881"/>
      <c r="B561" s="386"/>
      <c r="C561" s="363"/>
      <c r="D561" s="314"/>
      <c r="E561" s="312"/>
      <c r="F561" s="412"/>
      <c r="G561" s="412"/>
      <c r="H561" s="411">
        <f t="shared" si="16"/>
        <v>0</v>
      </c>
      <c r="I561" s="411">
        <f t="shared" si="17"/>
        <v>0</v>
      </c>
    </row>
    <row r="562" spans="1:9" s="160" customFormat="1" hidden="1">
      <c r="A562" s="881"/>
      <c r="B562" s="386"/>
      <c r="C562" s="314"/>
      <c r="D562" s="314"/>
      <c r="E562" s="312"/>
      <c r="F562" s="412"/>
      <c r="G562" s="412"/>
      <c r="H562" s="411">
        <f t="shared" si="16"/>
        <v>0</v>
      </c>
      <c r="I562" s="411">
        <f t="shared" si="17"/>
        <v>0</v>
      </c>
    </row>
    <row r="563" spans="1:9" s="13" customFormat="1" hidden="1">
      <c r="A563" s="851"/>
      <c r="B563" s="224"/>
      <c r="C563" s="405"/>
      <c r="D563" s="405"/>
      <c r="E563" s="405"/>
      <c r="F563" s="412"/>
      <c r="G563" s="412"/>
      <c r="H563" s="411">
        <f t="shared" si="16"/>
        <v>0</v>
      </c>
      <c r="I563" s="411">
        <f t="shared" si="17"/>
        <v>0</v>
      </c>
    </row>
    <row r="564" spans="1:9" s="13" customFormat="1" hidden="1">
      <c r="A564" s="851"/>
      <c r="B564" s="224"/>
      <c r="C564" s="314"/>
      <c r="D564" s="314"/>
      <c r="E564" s="314"/>
      <c r="F564" s="412"/>
      <c r="G564" s="412"/>
      <c r="H564" s="411">
        <f t="shared" si="16"/>
        <v>0</v>
      </c>
      <c r="I564" s="411">
        <f t="shared" si="17"/>
        <v>0</v>
      </c>
    </row>
    <row r="565" spans="1:9" s="13" customFormat="1" hidden="1">
      <c r="A565" s="851"/>
      <c r="B565" s="224"/>
      <c r="C565" s="314"/>
      <c r="D565" s="314"/>
      <c r="E565" s="315"/>
      <c r="F565" s="412"/>
      <c r="G565" s="412"/>
      <c r="H565" s="411">
        <f t="shared" si="16"/>
        <v>0</v>
      </c>
      <c r="I565" s="411">
        <f t="shared" si="17"/>
        <v>0</v>
      </c>
    </row>
    <row r="566" spans="1:9" s="13" customFormat="1" hidden="1">
      <c r="A566" s="851"/>
      <c r="B566" s="224"/>
      <c r="C566" s="463"/>
      <c r="D566" s="315"/>
      <c r="E566" s="315"/>
      <c r="F566" s="412"/>
      <c r="G566" s="412"/>
      <c r="H566" s="411">
        <f t="shared" si="16"/>
        <v>0</v>
      </c>
      <c r="I566" s="411">
        <f t="shared" si="17"/>
        <v>0</v>
      </c>
    </row>
    <row r="567" spans="1:9" s="13" customFormat="1" hidden="1">
      <c r="A567" s="851"/>
      <c r="B567" s="224"/>
      <c r="C567" s="463"/>
      <c r="D567" s="315"/>
      <c r="E567" s="315"/>
      <c r="F567" s="412"/>
      <c r="G567" s="412"/>
      <c r="H567" s="411">
        <f t="shared" si="16"/>
        <v>0</v>
      </c>
      <c r="I567" s="411">
        <f t="shared" si="17"/>
        <v>0</v>
      </c>
    </row>
    <row r="568" spans="1:9" s="13" customFormat="1" hidden="1">
      <c r="A568" s="851"/>
      <c r="B568" s="224"/>
      <c r="C568" s="314"/>
      <c r="D568" s="314"/>
      <c r="E568" s="312"/>
      <c r="F568" s="412"/>
      <c r="G568" s="412"/>
      <c r="H568" s="411">
        <f t="shared" si="16"/>
        <v>0</v>
      </c>
      <c r="I568" s="411">
        <f t="shared" si="17"/>
        <v>0</v>
      </c>
    </row>
    <row r="569" spans="1:9" s="13" customFormat="1" ht="18" hidden="1" customHeight="1">
      <c r="A569" s="880"/>
      <c r="B569" s="517"/>
      <c r="C569" s="515"/>
      <c r="D569" s="515"/>
      <c r="E569" s="522"/>
      <c r="F569" s="412"/>
      <c r="G569" s="412"/>
      <c r="H569" s="411">
        <f t="shared" si="16"/>
        <v>0</v>
      </c>
      <c r="I569" s="411">
        <f t="shared" si="17"/>
        <v>0</v>
      </c>
    </row>
    <row r="570" spans="1:9" s="13" customFormat="1" ht="18" hidden="1" customHeight="1">
      <c r="A570" s="880"/>
      <c r="B570" s="224"/>
      <c r="C570" s="405"/>
      <c r="D570" s="405"/>
      <c r="E570" s="405"/>
      <c r="F570" s="412"/>
      <c r="G570" s="412"/>
      <c r="H570" s="411">
        <f t="shared" si="16"/>
        <v>0</v>
      </c>
      <c r="I570" s="411">
        <f t="shared" si="17"/>
        <v>0</v>
      </c>
    </row>
    <row r="571" spans="1:9" s="13" customFormat="1" ht="18" hidden="1" customHeight="1">
      <c r="A571" s="880"/>
      <c r="B571" s="311"/>
      <c r="C571" s="314"/>
      <c r="D571" s="314"/>
      <c r="E571" s="312"/>
      <c r="F571" s="412"/>
      <c r="G571" s="412"/>
      <c r="H571" s="411">
        <f t="shared" si="16"/>
        <v>0</v>
      </c>
      <c r="I571" s="411">
        <f t="shared" si="17"/>
        <v>0</v>
      </c>
    </row>
    <row r="572" spans="1:9" s="13" customFormat="1" ht="18" hidden="1" customHeight="1">
      <c r="A572" s="880"/>
      <c r="B572" s="224"/>
      <c r="C572" s="314"/>
      <c r="D572" s="314"/>
      <c r="E572" s="315"/>
      <c r="F572" s="412"/>
      <c r="G572" s="412"/>
      <c r="H572" s="411">
        <f t="shared" si="16"/>
        <v>0</v>
      </c>
      <c r="I572" s="411">
        <f t="shared" si="17"/>
        <v>0</v>
      </c>
    </row>
    <row r="573" spans="1:9" s="13" customFormat="1" ht="18" hidden="1" customHeight="1">
      <c r="A573" s="880"/>
      <c r="B573" s="224"/>
      <c r="C573" s="314"/>
      <c r="D573" s="314"/>
      <c r="E573" s="315"/>
      <c r="F573" s="412"/>
      <c r="G573" s="412"/>
      <c r="H573" s="411">
        <f t="shared" si="16"/>
        <v>0</v>
      </c>
      <c r="I573" s="411">
        <f t="shared" si="17"/>
        <v>0</v>
      </c>
    </row>
    <row r="574" spans="1:9" s="13" customFormat="1" ht="18" hidden="1" customHeight="1">
      <c r="A574" s="880"/>
      <c r="B574" s="224"/>
      <c r="C574" s="314"/>
      <c r="D574" s="314"/>
      <c r="E574" s="315"/>
      <c r="F574" s="412"/>
      <c r="G574" s="412"/>
      <c r="H574" s="411">
        <f t="shared" si="16"/>
        <v>0</v>
      </c>
      <c r="I574" s="411">
        <f t="shared" si="17"/>
        <v>0</v>
      </c>
    </row>
    <row r="575" spans="1:9" s="13" customFormat="1" ht="18" hidden="1" customHeight="1">
      <c r="A575" s="880"/>
      <c r="B575" s="224"/>
      <c r="C575" s="314"/>
      <c r="D575" s="314"/>
      <c r="E575" s="315"/>
      <c r="F575" s="412"/>
      <c r="G575" s="412"/>
      <c r="H575" s="411">
        <f t="shared" si="16"/>
        <v>0</v>
      </c>
      <c r="I575" s="411">
        <f t="shared" si="17"/>
        <v>0</v>
      </c>
    </row>
    <row r="576" spans="1:9" s="13" customFormat="1" ht="18" hidden="1" customHeight="1">
      <c r="A576" s="880"/>
      <c r="B576" s="224"/>
      <c r="C576" s="314"/>
      <c r="D576" s="314"/>
      <c r="E576" s="315"/>
      <c r="F576" s="412"/>
      <c r="G576" s="412"/>
      <c r="H576" s="411">
        <f t="shared" si="16"/>
        <v>0</v>
      </c>
      <c r="I576" s="411">
        <f t="shared" si="17"/>
        <v>0</v>
      </c>
    </row>
    <row r="577" spans="1:9" s="13" customFormat="1" ht="18" hidden="1" customHeight="1">
      <c r="A577" s="880"/>
      <c r="B577" s="224"/>
      <c r="C577" s="314"/>
      <c r="D577" s="314"/>
      <c r="E577" s="315"/>
      <c r="F577" s="412"/>
      <c r="G577" s="412"/>
      <c r="H577" s="411">
        <f t="shared" si="16"/>
        <v>0</v>
      </c>
      <c r="I577" s="411">
        <f t="shared" si="17"/>
        <v>0</v>
      </c>
    </row>
    <row r="578" spans="1:9" s="13" customFormat="1" ht="18" hidden="1" customHeight="1">
      <c r="A578" s="880"/>
      <c r="B578" s="224"/>
      <c r="C578" s="314"/>
      <c r="D578" s="314"/>
      <c r="E578" s="315"/>
      <c r="F578" s="412"/>
      <c r="G578" s="412"/>
      <c r="H578" s="411">
        <f t="shared" si="16"/>
        <v>0</v>
      </c>
      <c r="I578" s="411">
        <f t="shared" si="17"/>
        <v>0</v>
      </c>
    </row>
    <row r="579" spans="1:9" s="13" customFormat="1" ht="18" hidden="1" customHeight="1">
      <c r="A579" s="880"/>
      <c r="B579" s="224"/>
      <c r="C579" s="314"/>
      <c r="D579" s="314"/>
      <c r="E579" s="315"/>
      <c r="F579" s="412"/>
      <c r="G579" s="412"/>
      <c r="H579" s="411">
        <f t="shared" si="16"/>
        <v>0</v>
      </c>
      <c r="I579" s="411">
        <f t="shared" si="17"/>
        <v>0</v>
      </c>
    </row>
    <row r="580" spans="1:9" s="13" customFormat="1" ht="18" hidden="1" customHeight="1">
      <c r="A580" s="880"/>
      <c r="B580" s="224"/>
      <c r="C580" s="314"/>
      <c r="D580" s="314"/>
      <c r="E580" s="315"/>
      <c r="F580" s="412"/>
      <c r="G580" s="412"/>
      <c r="H580" s="411">
        <f t="shared" si="16"/>
        <v>0</v>
      </c>
      <c r="I580" s="411">
        <f t="shared" si="17"/>
        <v>0</v>
      </c>
    </row>
    <row r="581" spans="1:9" s="13" customFormat="1" ht="18" hidden="1" customHeight="1">
      <c r="A581" s="880"/>
      <c r="B581" s="224"/>
      <c r="C581" s="314"/>
      <c r="D581" s="314"/>
      <c r="E581" s="315"/>
      <c r="F581" s="412"/>
      <c r="G581" s="412"/>
      <c r="H581" s="411">
        <f t="shared" si="16"/>
        <v>0</v>
      </c>
      <c r="I581" s="411">
        <f t="shared" si="17"/>
        <v>0</v>
      </c>
    </row>
    <row r="582" spans="1:9" s="13" customFormat="1" ht="18" hidden="1" customHeight="1">
      <c r="A582" s="880"/>
      <c r="B582" s="224"/>
      <c r="C582" s="314"/>
      <c r="D582" s="314"/>
      <c r="E582" s="315"/>
      <c r="F582" s="412"/>
      <c r="G582" s="412"/>
      <c r="H582" s="411">
        <f t="shared" si="16"/>
        <v>0</v>
      </c>
      <c r="I582" s="411">
        <f t="shared" si="17"/>
        <v>0</v>
      </c>
    </row>
    <row r="583" spans="1:9" s="13" customFormat="1" ht="18" hidden="1" customHeight="1">
      <c r="A583" s="880"/>
      <c r="B583" s="224"/>
      <c r="C583" s="314"/>
      <c r="D583" s="314"/>
      <c r="E583" s="315"/>
      <c r="F583" s="412"/>
      <c r="G583" s="412"/>
      <c r="H583" s="411">
        <f t="shared" si="16"/>
        <v>0</v>
      </c>
      <c r="I583" s="411">
        <f t="shared" si="17"/>
        <v>0</v>
      </c>
    </row>
    <row r="584" spans="1:9" s="13" customFormat="1" ht="18" hidden="1" customHeight="1">
      <c r="A584" s="880"/>
      <c r="B584" s="224"/>
      <c r="C584" s="314"/>
      <c r="D584" s="314"/>
      <c r="E584" s="315"/>
      <c r="F584" s="412"/>
      <c r="G584" s="412"/>
      <c r="H584" s="411">
        <f t="shared" si="16"/>
        <v>0</v>
      </c>
      <c r="I584" s="411">
        <f t="shared" si="17"/>
        <v>0</v>
      </c>
    </row>
    <row r="585" spans="1:9" s="13" customFormat="1" ht="18" hidden="1" customHeight="1">
      <c r="A585" s="880"/>
      <c r="B585" s="224"/>
      <c r="C585" s="314"/>
      <c r="D585" s="314"/>
      <c r="E585" s="315"/>
      <c r="F585" s="412"/>
      <c r="G585" s="412"/>
      <c r="H585" s="411">
        <f t="shared" ref="H585:H648" si="18">E585+D585-C585</f>
        <v>0</v>
      </c>
      <c r="I585" s="411">
        <f t="shared" ref="I585:I648" si="19">SUM(C585:E585)</f>
        <v>0</v>
      </c>
    </row>
    <row r="586" spans="1:9" s="13" customFormat="1" ht="18" hidden="1" customHeight="1">
      <c r="A586" s="880"/>
      <c r="B586" s="224"/>
      <c r="C586" s="314"/>
      <c r="D586" s="314"/>
      <c r="E586" s="315"/>
      <c r="F586" s="412"/>
      <c r="G586" s="412"/>
      <c r="H586" s="411">
        <f t="shared" si="18"/>
        <v>0</v>
      </c>
      <c r="I586" s="411">
        <f t="shared" si="19"/>
        <v>0</v>
      </c>
    </row>
    <row r="587" spans="1:9" s="13" customFormat="1" ht="18" hidden="1" customHeight="1">
      <c r="A587" s="880"/>
      <c r="B587" s="224"/>
      <c r="C587" s="314"/>
      <c r="D587" s="314"/>
      <c r="E587" s="315"/>
      <c r="F587" s="412"/>
      <c r="G587" s="412"/>
      <c r="H587" s="411">
        <f t="shared" si="18"/>
        <v>0</v>
      </c>
      <c r="I587" s="411">
        <f t="shared" si="19"/>
        <v>0</v>
      </c>
    </row>
    <row r="588" spans="1:9" s="13" customFormat="1" ht="18" hidden="1" customHeight="1">
      <c r="A588" s="880"/>
      <c r="B588" s="224"/>
      <c r="C588" s="314"/>
      <c r="D588" s="314"/>
      <c r="E588" s="315"/>
      <c r="F588" s="412"/>
      <c r="G588" s="412"/>
      <c r="H588" s="411">
        <f t="shared" si="18"/>
        <v>0</v>
      </c>
      <c r="I588" s="411">
        <f t="shared" si="19"/>
        <v>0</v>
      </c>
    </row>
    <row r="589" spans="1:9" s="13" customFormat="1" ht="18" hidden="1" customHeight="1">
      <c r="A589" s="880"/>
      <c r="B589" s="224"/>
      <c r="C589" s="314"/>
      <c r="D589" s="314"/>
      <c r="E589" s="315"/>
      <c r="F589" s="412"/>
      <c r="G589" s="412"/>
      <c r="H589" s="411">
        <f t="shared" si="18"/>
        <v>0</v>
      </c>
      <c r="I589" s="411">
        <f t="shared" si="19"/>
        <v>0</v>
      </c>
    </row>
    <row r="590" spans="1:9" s="13" customFormat="1" ht="18" hidden="1" customHeight="1">
      <c r="A590" s="880"/>
      <c r="B590" s="224"/>
      <c r="C590" s="314"/>
      <c r="D590" s="314"/>
      <c r="E590" s="315"/>
      <c r="F590" s="412"/>
      <c r="G590" s="412"/>
      <c r="H590" s="411">
        <f t="shared" si="18"/>
        <v>0</v>
      </c>
      <c r="I590" s="411">
        <f t="shared" si="19"/>
        <v>0</v>
      </c>
    </row>
    <row r="591" spans="1:9" s="13" customFormat="1" ht="18" hidden="1" customHeight="1">
      <c r="A591" s="880"/>
      <c r="B591" s="224"/>
      <c r="C591" s="314"/>
      <c r="D591" s="314"/>
      <c r="E591" s="315"/>
      <c r="F591" s="412"/>
      <c r="G591" s="412"/>
      <c r="H591" s="411">
        <f t="shared" si="18"/>
        <v>0</v>
      </c>
      <c r="I591" s="411">
        <f t="shared" si="19"/>
        <v>0</v>
      </c>
    </row>
    <row r="592" spans="1:9" s="13" customFormat="1" ht="18" hidden="1" customHeight="1">
      <c r="A592" s="880"/>
      <c r="B592" s="224"/>
      <c r="C592" s="314"/>
      <c r="D592" s="314"/>
      <c r="E592" s="315"/>
      <c r="F592" s="412"/>
      <c r="G592" s="412"/>
      <c r="H592" s="411">
        <f t="shared" si="18"/>
        <v>0</v>
      </c>
      <c r="I592" s="411">
        <f t="shared" si="19"/>
        <v>0</v>
      </c>
    </row>
    <row r="593" spans="1:9" s="13" customFormat="1" ht="18" hidden="1" customHeight="1">
      <c r="A593" s="880"/>
      <c r="B593" s="224"/>
      <c r="C593" s="314"/>
      <c r="D593" s="314"/>
      <c r="E593" s="315"/>
      <c r="F593" s="412"/>
      <c r="G593" s="412"/>
      <c r="H593" s="411">
        <f t="shared" si="18"/>
        <v>0</v>
      </c>
      <c r="I593" s="411">
        <f t="shared" si="19"/>
        <v>0</v>
      </c>
    </row>
    <row r="594" spans="1:9" s="13" customFormat="1" ht="18" hidden="1" customHeight="1">
      <c r="A594" s="880"/>
      <c r="B594" s="224"/>
      <c r="C594" s="314"/>
      <c r="D594" s="314"/>
      <c r="E594" s="315"/>
      <c r="F594" s="412"/>
      <c r="G594" s="412"/>
      <c r="H594" s="411">
        <f t="shared" si="18"/>
        <v>0</v>
      </c>
      <c r="I594" s="411">
        <f t="shared" si="19"/>
        <v>0</v>
      </c>
    </row>
    <row r="595" spans="1:9" s="13" customFormat="1" ht="18" hidden="1" customHeight="1">
      <c r="A595" s="880"/>
      <c r="B595" s="500"/>
      <c r="C595" s="501"/>
      <c r="D595" s="501"/>
      <c r="E595" s="502"/>
      <c r="F595" s="412"/>
      <c r="G595" s="412"/>
      <c r="H595" s="411">
        <f t="shared" si="18"/>
        <v>0</v>
      </c>
      <c r="I595" s="411">
        <f t="shared" si="19"/>
        <v>0</v>
      </c>
    </row>
    <row r="596" spans="1:9" s="160" customFormat="1" hidden="1">
      <c r="A596" s="881"/>
      <c r="B596" s="383" t="s">
        <v>900</v>
      </c>
      <c r="C596" s="413">
        <f>SUM(C556:C595)</f>
        <v>0</v>
      </c>
      <c r="D596" s="413">
        <f>SUM(D556:D595)</f>
        <v>0</v>
      </c>
      <c r="E596" s="413">
        <f>SUM(E556:E595)</f>
        <v>0</v>
      </c>
      <c r="F596" s="495">
        <f>SUM(F556:F557)</f>
        <v>0</v>
      </c>
      <c r="G596" s="416">
        <f>SUM(G556:G557)</f>
        <v>0</v>
      </c>
      <c r="H596" s="411">
        <f t="shared" si="18"/>
        <v>0</v>
      </c>
      <c r="I596" s="411">
        <f t="shared" si="19"/>
        <v>0</v>
      </c>
    </row>
    <row r="597" spans="1:9" s="160" customFormat="1" hidden="1">
      <c r="A597" s="881" t="s">
        <v>985</v>
      </c>
      <c r="B597" s="311"/>
      <c r="C597" s="314"/>
      <c r="D597" s="314"/>
      <c r="E597" s="314"/>
      <c r="F597" s="418"/>
      <c r="G597" s="418"/>
      <c r="H597" s="411">
        <f t="shared" si="18"/>
        <v>0</v>
      </c>
      <c r="I597" s="411">
        <f t="shared" si="19"/>
        <v>0</v>
      </c>
    </row>
    <row r="598" spans="1:9" s="160" customFormat="1" hidden="1">
      <c r="A598" s="881"/>
      <c r="B598" s="311"/>
      <c r="C598" s="314"/>
      <c r="D598" s="314"/>
      <c r="E598" s="314"/>
      <c r="F598" s="418"/>
      <c r="G598" s="418"/>
      <c r="H598" s="411">
        <f t="shared" si="18"/>
        <v>0</v>
      </c>
      <c r="I598" s="411">
        <f t="shared" si="19"/>
        <v>0</v>
      </c>
    </row>
    <row r="599" spans="1:9" s="160" customFormat="1" hidden="1">
      <c r="A599" s="881"/>
      <c r="B599" s="311"/>
      <c r="C599" s="314"/>
      <c r="D599" s="314"/>
      <c r="E599" s="314"/>
      <c r="F599" s="412"/>
      <c r="G599" s="412"/>
      <c r="H599" s="411">
        <f t="shared" si="18"/>
        <v>0</v>
      </c>
      <c r="I599" s="411">
        <f t="shared" si="19"/>
        <v>0</v>
      </c>
    </row>
    <row r="600" spans="1:9" s="160" customFormat="1" hidden="1">
      <c r="A600" s="881"/>
      <c r="B600" s="311"/>
      <c r="C600" s="314"/>
      <c r="D600" s="314"/>
      <c r="E600" s="314"/>
      <c r="F600" s="412"/>
      <c r="G600" s="412"/>
      <c r="H600" s="411">
        <f t="shared" si="18"/>
        <v>0</v>
      </c>
      <c r="I600" s="411">
        <f t="shared" si="19"/>
        <v>0</v>
      </c>
    </row>
    <row r="601" spans="1:9" s="160" customFormat="1" hidden="1">
      <c r="A601" s="881"/>
      <c r="B601" s="311"/>
      <c r="C601" s="314"/>
      <c r="D601" s="314"/>
      <c r="E601" s="314"/>
      <c r="F601" s="412"/>
      <c r="G601" s="412"/>
      <c r="H601" s="411">
        <f t="shared" si="18"/>
        <v>0</v>
      </c>
      <c r="I601" s="411">
        <f t="shared" si="19"/>
        <v>0</v>
      </c>
    </row>
    <row r="602" spans="1:9" s="160" customFormat="1" hidden="1">
      <c r="A602" s="881"/>
      <c r="B602" s="311"/>
      <c r="C602" s="314"/>
      <c r="D602" s="314"/>
      <c r="E602" s="314"/>
      <c r="F602" s="412"/>
      <c r="G602" s="412"/>
      <c r="H602" s="411">
        <f t="shared" si="18"/>
        <v>0</v>
      </c>
      <c r="I602" s="411">
        <f t="shared" si="19"/>
        <v>0</v>
      </c>
    </row>
    <row r="603" spans="1:9" s="160" customFormat="1" hidden="1">
      <c r="A603" s="881"/>
      <c r="B603" s="313"/>
      <c r="C603" s="392"/>
      <c r="D603" s="392"/>
      <c r="E603" s="392"/>
      <c r="F603" s="412"/>
      <c r="G603" s="412"/>
      <c r="H603" s="411">
        <f t="shared" si="18"/>
        <v>0</v>
      </c>
      <c r="I603" s="411">
        <f t="shared" si="19"/>
        <v>0</v>
      </c>
    </row>
    <row r="604" spans="1:9" s="160" customFormat="1" hidden="1">
      <c r="A604" s="881"/>
      <c r="B604" s="311"/>
      <c r="C604" s="314"/>
      <c r="D604" s="314"/>
      <c r="E604" s="314"/>
      <c r="F604" s="412"/>
      <c r="G604" s="412"/>
      <c r="H604" s="411">
        <f t="shared" si="18"/>
        <v>0</v>
      </c>
      <c r="I604" s="411">
        <f t="shared" si="19"/>
        <v>0</v>
      </c>
    </row>
    <row r="605" spans="1:9" s="160" customFormat="1" hidden="1">
      <c r="A605" s="881"/>
      <c r="B605" s="311"/>
      <c r="C605" s="314"/>
      <c r="D605" s="314"/>
      <c r="E605" s="314"/>
      <c r="F605" s="412"/>
      <c r="G605" s="412"/>
      <c r="H605" s="411">
        <f t="shared" si="18"/>
        <v>0</v>
      </c>
      <c r="I605" s="411">
        <f t="shared" si="19"/>
        <v>0</v>
      </c>
    </row>
    <row r="606" spans="1:9" s="160" customFormat="1" hidden="1">
      <c r="A606" s="881"/>
      <c r="B606" s="311"/>
      <c r="C606" s="314"/>
      <c r="D606" s="314"/>
      <c r="E606" s="312"/>
      <c r="F606" s="412"/>
      <c r="G606" s="412"/>
      <c r="H606" s="411">
        <f t="shared" si="18"/>
        <v>0</v>
      </c>
      <c r="I606" s="411">
        <f t="shared" si="19"/>
        <v>0</v>
      </c>
    </row>
    <row r="607" spans="1:9" s="160" customFormat="1" hidden="1">
      <c r="A607" s="881"/>
      <c r="B607" s="224"/>
      <c r="C607" s="314"/>
      <c r="D607" s="314"/>
      <c r="E607" s="312"/>
      <c r="F607" s="412"/>
      <c r="G607" s="412"/>
      <c r="H607" s="411">
        <f t="shared" si="18"/>
        <v>0</v>
      </c>
      <c r="I607" s="411">
        <f t="shared" si="19"/>
        <v>0</v>
      </c>
    </row>
    <row r="608" spans="1:9" s="160" customFormat="1" hidden="1">
      <c r="A608" s="881"/>
      <c r="B608" s="311"/>
      <c r="C608" s="314"/>
      <c r="D608" s="314"/>
      <c r="E608" s="312"/>
      <c r="F608" s="412"/>
      <c r="G608" s="412"/>
      <c r="H608" s="411">
        <f t="shared" si="18"/>
        <v>0</v>
      </c>
      <c r="I608" s="411">
        <f t="shared" si="19"/>
        <v>0</v>
      </c>
    </row>
    <row r="609" spans="1:9" s="160" customFormat="1" hidden="1">
      <c r="A609" s="881"/>
      <c r="B609" s="311"/>
      <c r="C609" s="314"/>
      <c r="D609" s="314"/>
      <c r="E609" s="312"/>
      <c r="F609" s="412"/>
      <c r="G609" s="412"/>
      <c r="H609" s="411">
        <f t="shared" si="18"/>
        <v>0</v>
      </c>
      <c r="I609" s="411">
        <f t="shared" si="19"/>
        <v>0</v>
      </c>
    </row>
    <row r="610" spans="1:9" s="160" customFormat="1" hidden="1">
      <c r="A610" s="881"/>
      <c r="B610" s="311"/>
      <c r="C610" s="314"/>
      <c r="D610" s="314"/>
      <c r="E610" s="312"/>
      <c r="F610" s="412"/>
      <c r="G610" s="412"/>
      <c r="H610" s="411">
        <f t="shared" si="18"/>
        <v>0</v>
      </c>
      <c r="I610" s="411">
        <f t="shared" si="19"/>
        <v>0</v>
      </c>
    </row>
    <row r="611" spans="1:9" s="160" customFormat="1" hidden="1">
      <c r="A611" s="881"/>
      <c r="B611" s="311"/>
      <c r="C611" s="314"/>
      <c r="D611" s="314"/>
      <c r="E611" s="312"/>
      <c r="F611" s="412"/>
      <c r="G611" s="412"/>
      <c r="H611" s="411">
        <f t="shared" si="18"/>
        <v>0</v>
      </c>
      <c r="I611" s="411">
        <f t="shared" si="19"/>
        <v>0</v>
      </c>
    </row>
    <row r="612" spans="1:9" s="160" customFormat="1" hidden="1">
      <c r="A612" s="881"/>
      <c r="B612" s="311"/>
      <c r="C612" s="314"/>
      <c r="D612" s="314"/>
      <c r="E612" s="312"/>
      <c r="F612" s="412"/>
      <c r="G612" s="412"/>
      <c r="H612" s="411">
        <f t="shared" si="18"/>
        <v>0</v>
      </c>
      <c r="I612" s="411">
        <f t="shared" si="19"/>
        <v>0</v>
      </c>
    </row>
    <row r="613" spans="1:9" s="160" customFormat="1" hidden="1">
      <c r="A613" s="881"/>
      <c r="B613" s="313"/>
      <c r="C613" s="392"/>
      <c r="D613" s="392"/>
      <c r="E613" s="393"/>
      <c r="F613" s="412"/>
      <c r="G613" s="412"/>
      <c r="H613" s="411">
        <f t="shared" si="18"/>
        <v>0</v>
      </c>
      <c r="I613" s="411">
        <f t="shared" si="19"/>
        <v>0</v>
      </c>
    </row>
    <row r="614" spans="1:9" s="160" customFormat="1" hidden="1">
      <c r="A614" s="881"/>
      <c r="B614" s="311"/>
      <c r="C614" s="314"/>
      <c r="D614" s="314"/>
      <c r="E614" s="312"/>
      <c r="F614" s="412"/>
      <c r="G614" s="412"/>
      <c r="H614" s="411">
        <f t="shared" si="18"/>
        <v>0</v>
      </c>
      <c r="I614" s="411">
        <f t="shared" si="19"/>
        <v>0</v>
      </c>
    </row>
    <row r="615" spans="1:9" s="160" customFormat="1" hidden="1">
      <c r="A615" s="881"/>
      <c r="B615" s="311"/>
      <c r="C615" s="314"/>
      <c r="D615" s="314"/>
      <c r="E615" s="312"/>
      <c r="F615" s="412"/>
      <c r="G615" s="412"/>
      <c r="H615" s="411">
        <f t="shared" si="18"/>
        <v>0</v>
      </c>
      <c r="I615" s="411">
        <f t="shared" si="19"/>
        <v>0</v>
      </c>
    </row>
    <row r="616" spans="1:9" s="13" customFormat="1" hidden="1">
      <c r="A616" s="851"/>
      <c r="B616" s="224"/>
      <c r="C616" s="314"/>
      <c r="D616" s="314"/>
      <c r="E616" s="315"/>
      <c r="F616" s="412"/>
      <c r="G616" s="412"/>
      <c r="H616" s="411">
        <f t="shared" si="18"/>
        <v>0</v>
      </c>
      <c r="I616" s="411">
        <f t="shared" si="19"/>
        <v>0</v>
      </c>
    </row>
    <row r="617" spans="1:9" s="13" customFormat="1" hidden="1">
      <c r="A617" s="851"/>
      <c r="B617" s="407"/>
      <c r="C617" s="315"/>
      <c r="D617" s="315"/>
      <c r="E617" s="315"/>
      <c r="F617" s="412"/>
      <c r="G617" s="412"/>
      <c r="H617" s="411">
        <f t="shared" si="18"/>
        <v>0</v>
      </c>
      <c r="I617" s="411">
        <f t="shared" si="19"/>
        <v>0</v>
      </c>
    </row>
    <row r="618" spans="1:9" s="13" customFormat="1" hidden="1">
      <c r="A618" s="851"/>
      <c r="B618" s="224"/>
      <c r="C618" s="314"/>
      <c r="D618" s="314"/>
      <c r="E618" s="315"/>
      <c r="F618" s="412"/>
      <c r="G618" s="412"/>
      <c r="H618" s="411">
        <f t="shared" si="18"/>
        <v>0</v>
      </c>
      <c r="I618" s="411">
        <f t="shared" si="19"/>
        <v>0</v>
      </c>
    </row>
    <row r="619" spans="1:9" s="13" customFormat="1" hidden="1">
      <c r="A619" s="851"/>
      <c r="B619" s="224"/>
      <c r="C619" s="314"/>
      <c r="D619" s="314"/>
      <c r="E619" s="315"/>
      <c r="F619" s="412"/>
      <c r="G619" s="412"/>
      <c r="H619" s="411">
        <f t="shared" si="18"/>
        <v>0</v>
      </c>
      <c r="I619" s="411">
        <f t="shared" si="19"/>
        <v>0</v>
      </c>
    </row>
    <row r="620" spans="1:9" s="13" customFormat="1" hidden="1">
      <c r="A620" s="851"/>
      <c r="B620" s="224"/>
      <c r="C620" s="314"/>
      <c r="D620" s="314"/>
      <c r="E620" s="315"/>
      <c r="F620" s="412"/>
      <c r="G620" s="412"/>
      <c r="H620" s="411">
        <f t="shared" si="18"/>
        <v>0</v>
      </c>
      <c r="I620" s="411">
        <f t="shared" si="19"/>
        <v>0</v>
      </c>
    </row>
    <row r="621" spans="1:9" s="13" customFormat="1" hidden="1">
      <c r="A621" s="851"/>
      <c r="B621" s="224"/>
      <c r="C621" s="314"/>
      <c r="D621" s="314"/>
      <c r="E621" s="315"/>
      <c r="F621" s="412"/>
      <c r="G621" s="412"/>
      <c r="H621" s="411">
        <f t="shared" si="18"/>
        <v>0</v>
      </c>
      <c r="I621" s="411">
        <f t="shared" si="19"/>
        <v>0</v>
      </c>
    </row>
    <row r="622" spans="1:9" s="13" customFormat="1" hidden="1">
      <c r="A622" s="851"/>
      <c r="B622" s="224"/>
      <c r="C622" s="314"/>
      <c r="D622" s="314"/>
      <c r="E622" s="315"/>
      <c r="F622" s="412"/>
      <c r="G622" s="412"/>
      <c r="H622" s="411">
        <f t="shared" si="18"/>
        <v>0</v>
      </c>
      <c r="I622" s="411">
        <f t="shared" si="19"/>
        <v>0</v>
      </c>
    </row>
    <row r="623" spans="1:9" s="13" customFormat="1" hidden="1">
      <c r="A623" s="851"/>
      <c r="B623" s="224"/>
      <c r="C623" s="314"/>
      <c r="D623" s="314"/>
      <c r="E623" s="315"/>
      <c r="F623" s="412"/>
      <c r="G623" s="412"/>
      <c r="H623" s="411">
        <f t="shared" si="18"/>
        <v>0</v>
      </c>
      <c r="I623" s="411">
        <f t="shared" si="19"/>
        <v>0</v>
      </c>
    </row>
    <row r="624" spans="1:9" s="13" customFormat="1" hidden="1">
      <c r="A624" s="851"/>
      <c r="B624" s="224"/>
      <c r="C624" s="315"/>
      <c r="D624" s="315"/>
      <c r="E624" s="315"/>
      <c r="F624" s="412"/>
      <c r="G624" s="412"/>
      <c r="H624" s="411">
        <f t="shared" si="18"/>
        <v>0</v>
      </c>
      <c r="I624" s="411">
        <f t="shared" si="19"/>
        <v>0</v>
      </c>
    </row>
    <row r="625" spans="1:9" s="13" customFormat="1" hidden="1">
      <c r="A625" s="851"/>
      <c r="B625" s="224"/>
      <c r="C625" s="314"/>
      <c r="D625" s="314"/>
      <c r="E625" s="315"/>
      <c r="F625" s="412"/>
      <c r="G625" s="412"/>
      <c r="H625" s="411">
        <f t="shared" si="18"/>
        <v>0</v>
      </c>
      <c r="I625" s="411">
        <f t="shared" si="19"/>
        <v>0</v>
      </c>
    </row>
    <row r="626" spans="1:9" s="13" customFormat="1" hidden="1">
      <c r="A626" s="851"/>
      <c r="B626" s="224"/>
      <c r="C626" s="314"/>
      <c r="D626" s="314"/>
      <c r="E626" s="315"/>
      <c r="F626" s="412"/>
      <c r="G626" s="412"/>
      <c r="H626" s="411">
        <f t="shared" si="18"/>
        <v>0</v>
      </c>
      <c r="I626" s="411">
        <f t="shared" si="19"/>
        <v>0</v>
      </c>
    </row>
    <row r="627" spans="1:9" s="13" customFormat="1" hidden="1">
      <c r="A627" s="851"/>
      <c r="B627" s="224"/>
      <c r="C627" s="314"/>
      <c r="D627" s="314"/>
      <c r="E627" s="315"/>
      <c r="F627" s="412"/>
      <c r="G627" s="412"/>
      <c r="H627" s="411">
        <f t="shared" si="18"/>
        <v>0</v>
      </c>
      <c r="I627" s="411">
        <f t="shared" si="19"/>
        <v>0</v>
      </c>
    </row>
    <row r="628" spans="1:9" s="13" customFormat="1" hidden="1">
      <c r="A628" s="851"/>
      <c r="B628" s="224"/>
      <c r="C628" s="314"/>
      <c r="D628" s="314"/>
      <c r="E628" s="315"/>
      <c r="F628" s="412"/>
      <c r="G628" s="412"/>
      <c r="H628" s="411">
        <f t="shared" si="18"/>
        <v>0</v>
      </c>
      <c r="I628" s="411">
        <f t="shared" si="19"/>
        <v>0</v>
      </c>
    </row>
    <row r="629" spans="1:9" s="13" customFormat="1" hidden="1">
      <c r="A629" s="851"/>
      <c r="B629" s="224"/>
      <c r="C629" s="314"/>
      <c r="D629" s="314"/>
      <c r="E629" s="315"/>
      <c r="F629" s="412"/>
      <c r="G629" s="412"/>
      <c r="H629" s="411">
        <f t="shared" si="18"/>
        <v>0</v>
      </c>
      <c r="I629" s="411">
        <f t="shared" si="19"/>
        <v>0</v>
      </c>
    </row>
    <row r="630" spans="1:9" s="13" customFormat="1" hidden="1">
      <c r="A630" s="851"/>
      <c r="B630" s="224"/>
      <c r="C630" s="314"/>
      <c r="D630" s="314"/>
      <c r="E630" s="315"/>
      <c r="F630" s="412"/>
      <c r="G630" s="412"/>
      <c r="H630" s="411">
        <f t="shared" si="18"/>
        <v>0</v>
      </c>
      <c r="I630" s="411">
        <f t="shared" si="19"/>
        <v>0</v>
      </c>
    </row>
    <row r="631" spans="1:9" s="13" customFormat="1" hidden="1">
      <c r="A631" s="851"/>
      <c r="B631" s="224"/>
      <c r="C631" s="314"/>
      <c r="D631" s="314"/>
      <c r="E631" s="315"/>
      <c r="F631" s="412"/>
      <c r="G631" s="412"/>
      <c r="H631" s="411">
        <f t="shared" si="18"/>
        <v>0</v>
      </c>
      <c r="I631" s="411">
        <f t="shared" si="19"/>
        <v>0</v>
      </c>
    </row>
    <row r="632" spans="1:9" s="13" customFormat="1" hidden="1">
      <c r="A632" s="851"/>
      <c r="B632" s="224"/>
      <c r="C632" s="314"/>
      <c r="D632" s="314"/>
      <c r="E632" s="315"/>
      <c r="F632" s="412"/>
      <c r="G632" s="412"/>
      <c r="H632" s="411">
        <f t="shared" si="18"/>
        <v>0</v>
      </c>
      <c r="I632" s="411">
        <f t="shared" si="19"/>
        <v>0</v>
      </c>
    </row>
    <row r="633" spans="1:9" s="13" customFormat="1" hidden="1">
      <c r="A633" s="851"/>
      <c r="B633" s="224"/>
      <c r="C633" s="314"/>
      <c r="D633" s="314"/>
      <c r="E633" s="315"/>
      <c r="F633" s="412"/>
      <c r="G633" s="412"/>
      <c r="H633" s="411">
        <f t="shared" si="18"/>
        <v>0</v>
      </c>
      <c r="I633" s="411">
        <f t="shared" si="19"/>
        <v>0</v>
      </c>
    </row>
    <row r="634" spans="1:9" s="13" customFormat="1" hidden="1">
      <c r="A634" s="851"/>
      <c r="B634" s="407"/>
      <c r="C634" s="465"/>
      <c r="D634" s="315"/>
      <c r="E634" s="315"/>
      <c r="F634" s="412"/>
      <c r="G634" s="412"/>
      <c r="H634" s="411">
        <f t="shared" si="18"/>
        <v>0</v>
      </c>
      <c r="I634" s="411">
        <f t="shared" si="19"/>
        <v>0</v>
      </c>
    </row>
    <row r="635" spans="1:9" s="13" customFormat="1" hidden="1">
      <c r="A635" s="851"/>
      <c r="B635" s="407"/>
      <c r="C635" s="465"/>
      <c r="D635" s="315"/>
      <c r="E635" s="315"/>
      <c r="F635" s="412"/>
      <c r="G635" s="412"/>
      <c r="H635" s="411">
        <f t="shared" si="18"/>
        <v>0</v>
      </c>
      <c r="I635" s="411">
        <f t="shared" si="19"/>
        <v>0</v>
      </c>
    </row>
    <row r="636" spans="1:9" s="13" customFormat="1" hidden="1">
      <c r="A636" s="880"/>
      <c r="B636" s="517"/>
      <c r="C636" s="518"/>
      <c r="D636" s="518"/>
      <c r="E636" s="518"/>
      <c r="F636" s="412"/>
      <c r="G636" s="412"/>
      <c r="H636" s="411">
        <f t="shared" si="18"/>
        <v>0</v>
      </c>
      <c r="I636" s="411">
        <f t="shared" si="19"/>
        <v>0</v>
      </c>
    </row>
    <row r="637" spans="1:9" s="13" customFormat="1" hidden="1">
      <c r="A637" s="880"/>
      <c r="B637" s="224"/>
      <c r="C637" s="315"/>
      <c r="D637" s="315"/>
      <c r="E637" s="315"/>
      <c r="F637" s="412"/>
      <c r="G637" s="412"/>
      <c r="H637" s="411">
        <f t="shared" si="18"/>
        <v>0</v>
      </c>
      <c r="I637" s="411">
        <f t="shared" si="19"/>
        <v>0</v>
      </c>
    </row>
    <row r="638" spans="1:9" s="13" customFormat="1" hidden="1">
      <c r="A638" s="880"/>
      <c r="B638" s="224"/>
      <c r="C638" s="315"/>
      <c r="D638" s="315"/>
      <c r="E638" s="315"/>
      <c r="F638" s="412"/>
      <c r="G638" s="412"/>
      <c r="H638" s="411">
        <f t="shared" si="18"/>
        <v>0</v>
      </c>
      <c r="I638" s="411">
        <f t="shared" si="19"/>
        <v>0</v>
      </c>
    </row>
    <row r="639" spans="1:9" s="13" customFormat="1" hidden="1">
      <c r="A639" s="880"/>
      <c r="B639" s="224"/>
      <c r="C639" s="315"/>
      <c r="D639" s="315"/>
      <c r="E639" s="315"/>
      <c r="F639" s="412"/>
      <c r="G639" s="412"/>
      <c r="H639" s="411">
        <f t="shared" si="18"/>
        <v>0</v>
      </c>
      <c r="I639" s="411">
        <f t="shared" si="19"/>
        <v>0</v>
      </c>
    </row>
    <row r="640" spans="1:9" s="13" customFormat="1" hidden="1">
      <c r="A640" s="880"/>
      <c r="B640" s="224"/>
      <c r="C640" s="315"/>
      <c r="D640" s="315"/>
      <c r="E640" s="315"/>
      <c r="F640" s="412"/>
      <c r="G640" s="412"/>
      <c r="H640" s="411">
        <f t="shared" si="18"/>
        <v>0</v>
      </c>
      <c r="I640" s="411">
        <f t="shared" si="19"/>
        <v>0</v>
      </c>
    </row>
    <row r="641" spans="1:9" s="13" customFormat="1" hidden="1">
      <c r="A641" s="880"/>
      <c r="B641" s="224"/>
      <c r="C641" s="315"/>
      <c r="D641" s="315"/>
      <c r="E641" s="315"/>
      <c r="F641" s="412"/>
      <c r="G641" s="412"/>
      <c r="H641" s="411">
        <f t="shared" si="18"/>
        <v>0</v>
      </c>
      <c r="I641" s="411">
        <f t="shared" si="19"/>
        <v>0</v>
      </c>
    </row>
    <row r="642" spans="1:9" s="13" customFormat="1" hidden="1">
      <c r="A642" s="880"/>
      <c r="B642" s="224"/>
      <c r="C642" s="315"/>
      <c r="D642" s="315"/>
      <c r="E642" s="315"/>
      <c r="F642" s="412"/>
      <c r="G642" s="412"/>
      <c r="H642" s="411">
        <f t="shared" si="18"/>
        <v>0</v>
      </c>
      <c r="I642" s="411">
        <f t="shared" si="19"/>
        <v>0</v>
      </c>
    </row>
    <row r="643" spans="1:9" s="13" customFormat="1" hidden="1">
      <c r="A643" s="880"/>
      <c r="B643" s="224"/>
      <c r="C643" s="315"/>
      <c r="D643" s="315"/>
      <c r="E643" s="315"/>
      <c r="F643" s="412"/>
      <c r="G643" s="412"/>
      <c r="H643" s="411">
        <f t="shared" si="18"/>
        <v>0</v>
      </c>
      <c r="I643" s="411">
        <f t="shared" si="19"/>
        <v>0</v>
      </c>
    </row>
    <row r="644" spans="1:9" s="13" customFormat="1" hidden="1">
      <c r="A644" s="880"/>
      <c r="B644" s="224"/>
      <c r="C644" s="315"/>
      <c r="D644" s="315"/>
      <c r="E644" s="315"/>
      <c r="F644" s="412"/>
      <c r="G644" s="412"/>
      <c r="H644" s="411">
        <f t="shared" si="18"/>
        <v>0</v>
      </c>
      <c r="I644" s="411">
        <f t="shared" si="19"/>
        <v>0</v>
      </c>
    </row>
    <row r="645" spans="1:9" s="13" customFormat="1" hidden="1">
      <c r="A645" s="880"/>
      <c r="B645" s="224"/>
      <c r="C645" s="315"/>
      <c r="D645" s="315"/>
      <c r="E645" s="315"/>
      <c r="F645" s="412"/>
      <c r="G645" s="412"/>
      <c r="H645" s="411">
        <f t="shared" si="18"/>
        <v>0</v>
      </c>
      <c r="I645" s="411">
        <f t="shared" si="19"/>
        <v>0</v>
      </c>
    </row>
    <row r="646" spans="1:9" s="13" customFormat="1" ht="18" hidden="1" customHeight="1">
      <c r="A646" s="880"/>
      <c r="B646" s="224"/>
      <c r="C646" s="314"/>
      <c r="D646" s="314"/>
      <c r="E646" s="315"/>
      <c r="F646" s="412"/>
      <c r="G646" s="412"/>
      <c r="H646" s="411">
        <f t="shared" si="18"/>
        <v>0</v>
      </c>
      <c r="I646" s="411">
        <f t="shared" si="19"/>
        <v>0</v>
      </c>
    </row>
    <row r="647" spans="1:9" s="13" customFormat="1" ht="18" hidden="1" customHeight="1">
      <c r="A647" s="880"/>
      <c r="B647" s="224"/>
      <c r="C647" s="314"/>
      <c r="D647" s="314"/>
      <c r="E647" s="315"/>
      <c r="F647" s="412"/>
      <c r="G647" s="412"/>
      <c r="H647" s="411">
        <f t="shared" si="18"/>
        <v>0</v>
      </c>
      <c r="I647" s="411">
        <f t="shared" si="19"/>
        <v>0</v>
      </c>
    </row>
    <row r="648" spans="1:9" s="13" customFormat="1" ht="18" hidden="1" customHeight="1">
      <c r="A648" s="880"/>
      <c r="B648" s="224"/>
      <c r="C648" s="314"/>
      <c r="D648" s="314"/>
      <c r="E648" s="315"/>
      <c r="F648" s="412"/>
      <c r="G648" s="412"/>
      <c r="H648" s="411">
        <f t="shared" si="18"/>
        <v>0</v>
      </c>
      <c r="I648" s="411">
        <f t="shared" si="19"/>
        <v>0</v>
      </c>
    </row>
    <row r="649" spans="1:9" s="13" customFormat="1" ht="18" hidden="1" customHeight="1">
      <c r="A649" s="880"/>
      <c r="B649" s="500"/>
      <c r="C649" s="501"/>
      <c r="D649" s="501"/>
      <c r="E649" s="502"/>
      <c r="F649" s="412"/>
      <c r="G649" s="412"/>
      <c r="H649" s="411">
        <f t="shared" ref="H649:H712" si="20">E649+D649-C649</f>
        <v>0</v>
      </c>
      <c r="I649" s="411">
        <f t="shared" ref="I649:I712" si="21">SUM(C649:E649)</f>
        <v>0</v>
      </c>
    </row>
    <row r="650" spans="1:9" s="160" customFormat="1" hidden="1">
      <c r="A650" s="881"/>
      <c r="B650" s="383" t="s">
        <v>900</v>
      </c>
      <c r="C650" s="413">
        <f>SUM(C597:C649)</f>
        <v>0</v>
      </c>
      <c r="D650" s="413">
        <f>SUM(D597:D649)</f>
        <v>0</v>
      </c>
      <c r="E650" s="413">
        <f>SUM(E597:E649)</f>
        <v>0</v>
      </c>
      <c r="F650" s="495">
        <f>SUM(F597:F603)</f>
        <v>0</v>
      </c>
      <c r="G650" s="416">
        <f>SUM(G597:G603)</f>
        <v>0</v>
      </c>
      <c r="H650" s="411">
        <f t="shared" si="20"/>
        <v>0</v>
      </c>
      <c r="I650" s="411">
        <f t="shared" si="21"/>
        <v>0</v>
      </c>
    </row>
    <row r="651" spans="1:9" s="160" customFormat="1" hidden="1">
      <c r="A651" s="881" t="s">
        <v>361</v>
      </c>
      <c r="B651" s="387"/>
      <c r="C651" s="314"/>
      <c r="D651" s="314"/>
      <c r="E651" s="312"/>
      <c r="F651" s="418"/>
      <c r="G651" s="418"/>
      <c r="H651" s="411">
        <f t="shared" si="20"/>
        <v>0</v>
      </c>
      <c r="I651" s="411">
        <f t="shared" si="21"/>
        <v>0</v>
      </c>
    </row>
    <row r="652" spans="1:9" s="160" customFormat="1" hidden="1">
      <c r="A652" s="881"/>
      <c r="B652" s="387"/>
      <c r="C652" s="314"/>
      <c r="D652" s="314"/>
      <c r="E652" s="312"/>
      <c r="F652" s="412"/>
      <c r="G652" s="412"/>
      <c r="H652" s="411">
        <f t="shared" si="20"/>
        <v>0</v>
      </c>
      <c r="I652" s="411">
        <f t="shared" si="21"/>
        <v>0</v>
      </c>
    </row>
    <row r="653" spans="1:9" s="160" customFormat="1" hidden="1">
      <c r="A653" s="881"/>
      <c r="B653" s="387"/>
      <c r="C653" s="314"/>
      <c r="D653" s="314"/>
      <c r="E653" s="312"/>
      <c r="F653" s="412"/>
      <c r="G653" s="412"/>
      <c r="H653" s="411">
        <f t="shared" si="20"/>
        <v>0</v>
      </c>
      <c r="I653" s="411">
        <f t="shared" si="21"/>
        <v>0</v>
      </c>
    </row>
    <row r="654" spans="1:9" s="160" customFormat="1" hidden="1">
      <c r="A654" s="881"/>
      <c r="B654" s="387"/>
      <c r="C654" s="314"/>
      <c r="D654" s="314"/>
      <c r="E654" s="312"/>
      <c r="F654" s="412"/>
      <c r="G654" s="412"/>
      <c r="H654" s="411">
        <f t="shared" si="20"/>
        <v>0</v>
      </c>
      <c r="I654" s="411">
        <f t="shared" si="21"/>
        <v>0</v>
      </c>
    </row>
    <row r="655" spans="1:9" s="160" customFormat="1" hidden="1">
      <c r="A655" s="881"/>
      <c r="B655" s="387"/>
      <c r="C655" s="314"/>
      <c r="D655" s="314"/>
      <c r="E655" s="312"/>
      <c r="F655" s="412"/>
      <c r="G655" s="412"/>
      <c r="H655" s="411">
        <f t="shared" si="20"/>
        <v>0</v>
      </c>
      <c r="I655" s="411">
        <f t="shared" si="21"/>
        <v>0</v>
      </c>
    </row>
    <row r="656" spans="1:9" s="160" customFormat="1" hidden="1">
      <c r="A656" s="881"/>
      <c r="B656" s="387"/>
      <c r="C656" s="314"/>
      <c r="D656" s="314"/>
      <c r="E656" s="312"/>
      <c r="F656" s="412"/>
      <c r="G656" s="412"/>
      <c r="H656" s="411">
        <f t="shared" si="20"/>
        <v>0</v>
      </c>
      <c r="I656" s="411">
        <f t="shared" si="21"/>
        <v>0</v>
      </c>
    </row>
    <row r="657" spans="1:9" s="160" customFormat="1" hidden="1">
      <c r="A657" s="881"/>
      <c r="B657" s="387"/>
      <c r="C657" s="314"/>
      <c r="D657" s="314"/>
      <c r="E657" s="312"/>
      <c r="F657" s="412"/>
      <c r="G657" s="412"/>
      <c r="H657" s="411">
        <f t="shared" si="20"/>
        <v>0</v>
      </c>
      <c r="I657" s="411">
        <f t="shared" si="21"/>
        <v>0</v>
      </c>
    </row>
    <row r="658" spans="1:9" s="160" customFormat="1" hidden="1">
      <c r="A658" s="881"/>
      <c r="B658" s="387"/>
      <c r="C658" s="314"/>
      <c r="D658" s="314"/>
      <c r="E658" s="312"/>
      <c r="F658" s="412"/>
      <c r="G658" s="412"/>
      <c r="H658" s="411">
        <f t="shared" si="20"/>
        <v>0</v>
      </c>
      <c r="I658" s="411">
        <f t="shared" si="21"/>
        <v>0</v>
      </c>
    </row>
    <row r="659" spans="1:9" s="160" customFormat="1" hidden="1">
      <c r="A659" s="881"/>
      <c r="B659" s="386"/>
      <c r="C659" s="314"/>
      <c r="D659" s="314"/>
      <c r="E659" s="312"/>
      <c r="F659" s="412"/>
      <c r="G659" s="412"/>
      <c r="H659" s="411">
        <f t="shared" si="20"/>
        <v>0</v>
      </c>
      <c r="I659" s="411">
        <f t="shared" si="21"/>
        <v>0</v>
      </c>
    </row>
    <row r="660" spans="1:9" s="13" customFormat="1" hidden="1">
      <c r="A660" s="851"/>
      <c r="B660" s="234"/>
      <c r="C660" s="392"/>
      <c r="D660" s="392"/>
      <c r="E660" s="435"/>
      <c r="F660" s="412"/>
      <c r="G660" s="412"/>
      <c r="H660" s="411">
        <f t="shared" si="20"/>
        <v>0</v>
      </c>
      <c r="I660" s="411">
        <f t="shared" si="21"/>
        <v>0</v>
      </c>
    </row>
    <row r="661" spans="1:9" s="13" customFormat="1" hidden="1">
      <c r="A661" s="851"/>
      <c r="B661" s="224"/>
      <c r="C661" s="314"/>
      <c r="D661" s="314"/>
      <c r="E661" s="315"/>
      <c r="F661" s="412"/>
      <c r="G661" s="412"/>
      <c r="H661" s="411">
        <f t="shared" si="20"/>
        <v>0</v>
      </c>
      <c r="I661" s="411">
        <f t="shared" si="21"/>
        <v>0</v>
      </c>
    </row>
    <row r="662" spans="1:9" s="13" customFormat="1" hidden="1">
      <c r="A662" s="851"/>
      <c r="B662" s="224"/>
      <c r="C662" s="314"/>
      <c r="D662" s="314"/>
      <c r="E662" s="315"/>
      <c r="F662" s="412"/>
      <c r="G662" s="412"/>
      <c r="H662" s="411">
        <f t="shared" si="20"/>
        <v>0</v>
      </c>
      <c r="I662" s="411">
        <f t="shared" si="21"/>
        <v>0</v>
      </c>
    </row>
    <row r="663" spans="1:9" s="13" customFormat="1" hidden="1">
      <c r="A663" s="851"/>
      <c r="B663" s="224"/>
      <c r="C663" s="314"/>
      <c r="D663" s="314"/>
      <c r="E663" s="315"/>
      <c r="F663" s="412"/>
      <c r="G663" s="412"/>
      <c r="H663" s="411">
        <f t="shared" si="20"/>
        <v>0</v>
      </c>
      <c r="I663" s="411">
        <f t="shared" si="21"/>
        <v>0</v>
      </c>
    </row>
    <row r="664" spans="1:9" s="13" customFormat="1" hidden="1">
      <c r="A664" s="851"/>
      <c r="B664" s="224"/>
      <c r="C664" s="315"/>
      <c r="D664" s="315"/>
      <c r="E664" s="315"/>
      <c r="F664" s="412"/>
      <c r="G664" s="412"/>
      <c r="H664" s="411">
        <f t="shared" si="20"/>
        <v>0</v>
      </c>
      <c r="I664" s="411">
        <f t="shared" si="21"/>
        <v>0</v>
      </c>
    </row>
    <row r="665" spans="1:9" s="13" customFormat="1" hidden="1">
      <c r="A665" s="851"/>
      <c r="B665" s="408"/>
      <c r="C665" s="315"/>
      <c r="D665" s="315"/>
      <c r="E665" s="315"/>
      <c r="F665" s="412"/>
      <c r="G665" s="412"/>
      <c r="H665" s="411">
        <f t="shared" si="20"/>
        <v>0</v>
      </c>
      <c r="I665" s="411">
        <f t="shared" si="21"/>
        <v>0</v>
      </c>
    </row>
    <row r="666" spans="1:9" s="13" customFormat="1" hidden="1">
      <c r="A666" s="851"/>
      <c r="B666" s="224"/>
      <c r="C666" s="315"/>
      <c r="D666" s="315"/>
      <c r="E666" s="315"/>
      <c r="F666" s="412"/>
      <c r="G666" s="412"/>
      <c r="H666" s="411">
        <f t="shared" si="20"/>
        <v>0</v>
      </c>
      <c r="I666" s="411">
        <f t="shared" si="21"/>
        <v>0</v>
      </c>
    </row>
    <row r="667" spans="1:9" s="13" customFormat="1" hidden="1">
      <c r="A667" s="851"/>
      <c r="B667" s="224"/>
      <c r="C667" s="314"/>
      <c r="D667" s="314"/>
      <c r="E667" s="314"/>
      <c r="F667" s="412"/>
      <c r="G667" s="412"/>
      <c r="H667" s="411">
        <f t="shared" si="20"/>
        <v>0</v>
      </c>
      <c r="I667" s="411">
        <f t="shared" si="21"/>
        <v>0</v>
      </c>
    </row>
    <row r="668" spans="1:9" s="13" customFormat="1" hidden="1">
      <c r="A668" s="851"/>
      <c r="B668" s="224"/>
      <c r="C668" s="315"/>
      <c r="D668" s="315"/>
      <c r="E668" s="315"/>
      <c r="F668" s="412"/>
      <c r="G668" s="412"/>
      <c r="H668" s="411">
        <f t="shared" si="20"/>
        <v>0</v>
      </c>
      <c r="I668" s="411">
        <f t="shared" si="21"/>
        <v>0</v>
      </c>
    </row>
    <row r="669" spans="1:9" s="13" customFormat="1" hidden="1">
      <c r="A669" s="851"/>
      <c r="B669" s="224"/>
      <c r="C669" s="314"/>
      <c r="D669" s="314"/>
      <c r="E669" s="315"/>
      <c r="F669" s="412"/>
      <c r="G669" s="412"/>
      <c r="H669" s="411">
        <f t="shared" si="20"/>
        <v>0</v>
      </c>
      <c r="I669" s="411">
        <f t="shared" si="21"/>
        <v>0</v>
      </c>
    </row>
    <row r="670" spans="1:9" s="149" customFormat="1" hidden="1">
      <c r="A670" s="851"/>
      <c r="B670" s="224"/>
      <c r="C670" s="314"/>
      <c r="D670" s="314"/>
      <c r="E670" s="315"/>
      <c r="F670" s="424"/>
      <c r="G670" s="424"/>
      <c r="H670" s="411">
        <f t="shared" si="20"/>
        <v>0</v>
      </c>
      <c r="I670" s="411">
        <f t="shared" si="21"/>
        <v>0</v>
      </c>
    </row>
    <row r="671" spans="1:9" s="13" customFormat="1" hidden="1">
      <c r="A671" s="851"/>
      <c r="B671" s="224"/>
      <c r="C671" s="314"/>
      <c r="D671" s="314"/>
      <c r="E671" s="315"/>
      <c r="F671" s="412"/>
      <c r="G671" s="412"/>
      <c r="H671" s="411">
        <f t="shared" si="20"/>
        <v>0</v>
      </c>
      <c r="I671" s="411">
        <f t="shared" si="21"/>
        <v>0</v>
      </c>
    </row>
    <row r="672" spans="1:9" s="13" customFormat="1" hidden="1">
      <c r="A672" s="851"/>
      <c r="B672" s="224"/>
      <c r="C672" s="314"/>
      <c r="D672" s="314"/>
      <c r="E672" s="315"/>
      <c r="F672" s="412"/>
      <c r="G672" s="412"/>
      <c r="H672" s="411">
        <f t="shared" si="20"/>
        <v>0</v>
      </c>
      <c r="I672" s="411">
        <f t="shared" si="21"/>
        <v>0</v>
      </c>
    </row>
    <row r="673" spans="1:9" s="13" customFormat="1" hidden="1">
      <c r="A673" s="851"/>
      <c r="B673" s="224"/>
      <c r="C673" s="314"/>
      <c r="D673" s="314"/>
      <c r="E673" s="315"/>
      <c r="F673" s="412"/>
      <c r="G673" s="412"/>
      <c r="H673" s="411">
        <f t="shared" si="20"/>
        <v>0</v>
      </c>
      <c r="I673" s="411">
        <f t="shared" si="21"/>
        <v>0</v>
      </c>
    </row>
    <row r="674" spans="1:9" s="13" customFormat="1" hidden="1">
      <c r="A674" s="851"/>
      <c r="B674" s="224"/>
      <c r="C674" s="314"/>
      <c r="D674" s="314"/>
      <c r="E674" s="315"/>
      <c r="F674" s="412"/>
      <c r="G674" s="412"/>
      <c r="H674" s="411">
        <f t="shared" si="20"/>
        <v>0</v>
      </c>
      <c r="I674" s="411">
        <f t="shared" si="21"/>
        <v>0</v>
      </c>
    </row>
    <row r="675" spans="1:9" s="13" customFormat="1" hidden="1">
      <c r="A675" s="851"/>
      <c r="B675" s="224"/>
      <c r="C675" s="314"/>
      <c r="D675" s="314"/>
      <c r="E675" s="315"/>
      <c r="F675" s="412"/>
      <c r="G675" s="412"/>
      <c r="H675" s="411">
        <f t="shared" si="20"/>
        <v>0</v>
      </c>
      <c r="I675" s="411">
        <f t="shared" si="21"/>
        <v>0</v>
      </c>
    </row>
    <row r="676" spans="1:9" s="13" customFormat="1" hidden="1">
      <c r="A676" s="851"/>
      <c r="B676" s="224"/>
      <c r="C676" s="314"/>
      <c r="D676" s="314"/>
      <c r="E676" s="315"/>
      <c r="F676" s="412"/>
      <c r="G676" s="412"/>
      <c r="H676" s="411">
        <f t="shared" si="20"/>
        <v>0</v>
      </c>
      <c r="I676" s="411">
        <f t="shared" si="21"/>
        <v>0</v>
      </c>
    </row>
    <row r="677" spans="1:9" s="13" customFormat="1" hidden="1">
      <c r="A677" s="851"/>
      <c r="B677" s="224"/>
      <c r="C677" s="314"/>
      <c r="D677" s="314"/>
      <c r="E677" s="315"/>
      <c r="F677" s="412"/>
      <c r="G677" s="412"/>
      <c r="H677" s="411">
        <f t="shared" si="20"/>
        <v>0</v>
      </c>
      <c r="I677" s="411">
        <f t="shared" si="21"/>
        <v>0</v>
      </c>
    </row>
    <row r="678" spans="1:9" s="13" customFormat="1" hidden="1">
      <c r="A678" s="851"/>
      <c r="B678" s="224"/>
      <c r="C678" s="314"/>
      <c r="D678" s="314"/>
      <c r="E678" s="315"/>
      <c r="F678" s="412"/>
      <c r="G678" s="412"/>
      <c r="H678" s="411">
        <f t="shared" si="20"/>
        <v>0</v>
      </c>
      <c r="I678" s="411">
        <f t="shared" si="21"/>
        <v>0</v>
      </c>
    </row>
    <row r="679" spans="1:9" s="13" customFormat="1" hidden="1">
      <c r="A679" s="851"/>
      <c r="B679" s="224"/>
      <c r="C679" s="465"/>
      <c r="D679" s="315"/>
      <c r="E679" s="315"/>
      <c r="F679" s="412"/>
      <c r="G679" s="412"/>
      <c r="H679" s="411">
        <f t="shared" si="20"/>
        <v>0</v>
      </c>
      <c r="I679" s="411">
        <f t="shared" si="21"/>
        <v>0</v>
      </c>
    </row>
    <row r="680" spans="1:9" s="13" customFormat="1" ht="18" hidden="1" customHeight="1">
      <c r="A680" s="880"/>
      <c r="B680" s="517"/>
      <c r="C680" s="522"/>
      <c r="D680" s="522"/>
      <c r="E680" s="522"/>
      <c r="F680" s="412"/>
      <c r="G680" s="412"/>
      <c r="H680" s="411">
        <f t="shared" si="20"/>
        <v>0</v>
      </c>
      <c r="I680" s="411">
        <f t="shared" si="21"/>
        <v>0</v>
      </c>
    </row>
    <row r="681" spans="1:9" s="237" customFormat="1" ht="18" hidden="1" customHeight="1">
      <c r="A681" s="880"/>
      <c r="B681" s="236"/>
      <c r="C681" s="419"/>
      <c r="D681" s="419"/>
      <c r="E681" s="419"/>
      <c r="F681" s="420"/>
      <c r="G681" s="420"/>
      <c r="H681" s="411">
        <f t="shared" si="20"/>
        <v>0</v>
      </c>
      <c r="I681" s="411">
        <f t="shared" si="21"/>
        <v>0</v>
      </c>
    </row>
    <row r="682" spans="1:9" s="13" customFormat="1" ht="18" hidden="1" customHeight="1">
      <c r="A682" s="880"/>
      <c r="B682" s="224"/>
      <c r="C682" s="314"/>
      <c r="D682" s="314"/>
      <c r="E682" s="315"/>
      <c r="F682" s="412"/>
      <c r="G682" s="412"/>
      <c r="H682" s="411">
        <f t="shared" si="20"/>
        <v>0</v>
      </c>
      <c r="I682" s="411">
        <f t="shared" si="21"/>
        <v>0</v>
      </c>
    </row>
    <row r="683" spans="1:9" s="13" customFormat="1" ht="18" hidden="1" customHeight="1">
      <c r="A683" s="880"/>
      <c r="B683" s="224"/>
      <c r="C683" s="314"/>
      <c r="D683" s="314"/>
      <c r="E683" s="315"/>
      <c r="F683" s="412"/>
      <c r="G683" s="412"/>
      <c r="H683" s="411">
        <f t="shared" si="20"/>
        <v>0</v>
      </c>
      <c r="I683" s="411">
        <f t="shared" si="21"/>
        <v>0</v>
      </c>
    </row>
    <row r="684" spans="1:9" s="13" customFormat="1" ht="18" hidden="1" customHeight="1">
      <c r="A684" s="880"/>
      <c r="B684" s="224"/>
      <c r="C684" s="314"/>
      <c r="D684" s="314"/>
      <c r="E684" s="315"/>
      <c r="F684" s="412"/>
      <c r="G684" s="412"/>
      <c r="H684" s="411">
        <f t="shared" si="20"/>
        <v>0</v>
      </c>
      <c r="I684" s="411">
        <f t="shared" si="21"/>
        <v>0</v>
      </c>
    </row>
    <row r="685" spans="1:9" s="13" customFormat="1" ht="18" hidden="1" customHeight="1">
      <c r="A685" s="880"/>
      <c r="B685" s="311"/>
      <c r="C685" s="314"/>
      <c r="D685" s="314"/>
      <c r="E685" s="312"/>
      <c r="F685" s="412"/>
      <c r="G685" s="412"/>
      <c r="H685" s="411">
        <f t="shared" si="20"/>
        <v>0</v>
      </c>
      <c r="I685" s="411">
        <f t="shared" si="21"/>
        <v>0</v>
      </c>
    </row>
    <row r="686" spans="1:9" s="13" customFormat="1" ht="18" hidden="1" customHeight="1">
      <c r="A686" s="880"/>
      <c r="B686" s="236"/>
      <c r="C686" s="419"/>
      <c r="D686" s="419"/>
      <c r="E686" s="419"/>
      <c r="F686" s="412"/>
      <c r="G686" s="412"/>
      <c r="H686" s="411">
        <f t="shared" si="20"/>
        <v>0</v>
      </c>
      <c r="I686" s="411">
        <f t="shared" si="21"/>
        <v>0</v>
      </c>
    </row>
    <row r="687" spans="1:9" s="13" customFormat="1" ht="18" hidden="1" customHeight="1">
      <c r="A687" s="880"/>
      <c r="B687" s="236"/>
      <c r="C687" s="419"/>
      <c r="D687" s="419"/>
      <c r="E687" s="419"/>
      <c r="F687" s="412"/>
      <c r="G687" s="412"/>
      <c r="H687" s="411">
        <f t="shared" si="20"/>
        <v>0</v>
      </c>
      <c r="I687" s="411">
        <f t="shared" si="21"/>
        <v>0</v>
      </c>
    </row>
    <row r="688" spans="1:9" s="13" customFormat="1" ht="18" hidden="1" customHeight="1">
      <c r="A688" s="880"/>
      <c r="B688" s="224"/>
      <c r="C688" s="315"/>
      <c r="D688" s="315"/>
      <c r="E688" s="315"/>
      <c r="F688" s="412"/>
      <c r="G688" s="412"/>
      <c r="H688" s="411">
        <f t="shared" si="20"/>
        <v>0</v>
      </c>
      <c r="I688" s="411">
        <f t="shared" si="21"/>
        <v>0</v>
      </c>
    </row>
    <row r="689" spans="1:9" s="13" customFormat="1" ht="18" hidden="1" customHeight="1">
      <c r="A689" s="880"/>
      <c r="B689" s="224"/>
      <c r="C689" s="315"/>
      <c r="D689" s="315"/>
      <c r="E689" s="315"/>
      <c r="F689" s="412"/>
      <c r="G689" s="412"/>
      <c r="H689" s="411">
        <f t="shared" si="20"/>
        <v>0</v>
      </c>
      <c r="I689" s="411">
        <f t="shared" si="21"/>
        <v>0</v>
      </c>
    </row>
    <row r="690" spans="1:9" s="13" customFormat="1" ht="18" hidden="1" customHeight="1">
      <c r="A690" s="880"/>
      <c r="B690" s="224"/>
      <c r="C690" s="315"/>
      <c r="D690" s="315"/>
      <c r="E690" s="315"/>
      <c r="F690" s="412"/>
      <c r="G690" s="412"/>
      <c r="H690" s="411">
        <f t="shared" si="20"/>
        <v>0</v>
      </c>
      <c r="I690" s="411">
        <f t="shared" si="21"/>
        <v>0</v>
      </c>
    </row>
    <row r="691" spans="1:9" s="13" customFormat="1" ht="18" hidden="1" customHeight="1">
      <c r="A691" s="880"/>
      <c r="B691" s="224"/>
      <c r="C691" s="315"/>
      <c r="D691" s="315"/>
      <c r="E691" s="315"/>
      <c r="F691" s="412"/>
      <c r="G691" s="412"/>
      <c r="H691" s="411">
        <f t="shared" si="20"/>
        <v>0</v>
      </c>
      <c r="I691" s="411">
        <f t="shared" si="21"/>
        <v>0</v>
      </c>
    </row>
    <row r="692" spans="1:9" s="13" customFormat="1" ht="18" hidden="1" customHeight="1">
      <c r="A692" s="880"/>
      <c r="B692" s="224"/>
      <c r="C692" s="315"/>
      <c r="D692" s="315"/>
      <c r="E692" s="315"/>
      <c r="F692" s="412"/>
      <c r="G692" s="412"/>
      <c r="H692" s="411">
        <f t="shared" si="20"/>
        <v>0</v>
      </c>
      <c r="I692" s="411">
        <f t="shared" si="21"/>
        <v>0</v>
      </c>
    </row>
    <row r="693" spans="1:9" s="13" customFormat="1" ht="18" hidden="1" customHeight="1">
      <c r="A693" s="880"/>
      <c r="B693" s="224"/>
      <c r="C693" s="315"/>
      <c r="D693" s="315"/>
      <c r="E693" s="315"/>
      <c r="F693" s="412"/>
      <c r="G693" s="412"/>
      <c r="H693" s="411">
        <f t="shared" si="20"/>
        <v>0</v>
      </c>
      <c r="I693" s="411">
        <f t="shared" si="21"/>
        <v>0</v>
      </c>
    </row>
    <row r="694" spans="1:9" s="13" customFormat="1" ht="18" hidden="1" customHeight="1">
      <c r="A694" s="880"/>
      <c r="B694" s="224"/>
      <c r="C694" s="315"/>
      <c r="D694" s="315"/>
      <c r="E694" s="315"/>
      <c r="F694" s="412"/>
      <c r="G694" s="412"/>
      <c r="H694" s="411">
        <f t="shared" si="20"/>
        <v>0</v>
      </c>
      <c r="I694" s="411">
        <f t="shared" si="21"/>
        <v>0</v>
      </c>
    </row>
    <row r="695" spans="1:9" s="13" customFormat="1" ht="18" hidden="1" customHeight="1">
      <c r="A695" s="880"/>
      <c r="B695" s="224"/>
      <c r="C695" s="315"/>
      <c r="D695" s="315"/>
      <c r="E695" s="315"/>
      <c r="F695" s="412"/>
      <c r="G695" s="412"/>
      <c r="H695" s="411">
        <f t="shared" si="20"/>
        <v>0</v>
      </c>
      <c r="I695" s="411">
        <f t="shared" si="21"/>
        <v>0</v>
      </c>
    </row>
    <row r="696" spans="1:9" s="13" customFormat="1" ht="18" hidden="1" customHeight="1">
      <c r="A696" s="880"/>
      <c r="B696" s="224"/>
      <c r="C696" s="315"/>
      <c r="D696" s="315"/>
      <c r="E696" s="315"/>
      <c r="F696" s="412"/>
      <c r="G696" s="412"/>
      <c r="H696" s="411">
        <f t="shared" si="20"/>
        <v>0</v>
      </c>
      <c r="I696" s="411">
        <f t="shared" si="21"/>
        <v>0</v>
      </c>
    </row>
    <row r="697" spans="1:9" s="13" customFormat="1" ht="18" hidden="1" customHeight="1">
      <c r="A697" s="880"/>
      <c r="B697" s="224"/>
      <c r="C697" s="314"/>
      <c r="D697" s="421"/>
      <c r="E697" s="421"/>
      <c r="F697" s="412"/>
      <c r="G697" s="412"/>
      <c r="H697" s="411">
        <f t="shared" si="20"/>
        <v>0</v>
      </c>
      <c r="I697" s="411">
        <f t="shared" si="21"/>
        <v>0</v>
      </c>
    </row>
    <row r="698" spans="1:9" s="13" customFormat="1" ht="18" hidden="1" customHeight="1">
      <c r="A698" s="880"/>
      <c r="B698" s="224"/>
      <c r="C698" s="314"/>
      <c r="D698" s="421"/>
      <c r="E698" s="421"/>
      <c r="F698" s="412"/>
      <c r="G698" s="412"/>
      <c r="H698" s="411">
        <f t="shared" si="20"/>
        <v>0</v>
      </c>
      <c r="I698" s="411">
        <f t="shared" si="21"/>
        <v>0</v>
      </c>
    </row>
    <row r="699" spans="1:9" s="13" customFormat="1" ht="18" hidden="1" customHeight="1">
      <c r="A699" s="880"/>
      <c r="B699" s="500"/>
      <c r="C699" s="501"/>
      <c r="D699" s="506"/>
      <c r="E699" s="506"/>
      <c r="F699" s="412"/>
      <c r="G699" s="412"/>
      <c r="H699" s="411">
        <f t="shared" si="20"/>
        <v>0</v>
      </c>
      <c r="I699" s="411">
        <f t="shared" si="21"/>
        <v>0</v>
      </c>
    </row>
    <row r="700" spans="1:9" s="160" customFormat="1" hidden="1">
      <c r="A700" s="881"/>
      <c r="B700" s="383" t="s">
        <v>900</v>
      </c>
      <c r="C700" s="413">
        <f>SUM(C651:C699)</f>
        <v>0</v>
      </c>
      <c r="D700" s="413">
        <f>SUM(D651:D699)</f>
        <v>0</v>
      </c>
      <c r="E700" s="413">
        <f>SUM(E651:E699)</f>
        <v>0</v>
      </c>
      <c r="F700" s="495">
        <f>SUM(F651:F667)</f>
        <v>0</v>
      </c>
      <c r="G700" s="416">
        <f>SUM(G651:G667)</f>
        <v>0</v>
      </c>
      <c r="H700" s="411">
        <f t="shared" si="20"/>
        <v>0</v>
      </c>
      <c r="I700" s="411">
        <f t="shared" si="21"/>
        <v>0</v>
      </c>
    </row>
    <row r="701" spans="1:9" s="160" customFormat="1" hidden="1">
      <c r="A701" s="881" t="s">
        <v>362</v>
      </c>
      <c r="B701" s="311"/>
      <c r="C701" s="314"/>
      <c r="D701" s="314"/>
      <c r="E701" s="312"/>
      <c r="F701" s="412"/>
      <c r="G701" s="412"/>
      <c r="H701" s="411">
        <f t="shared" si="20"/>
        <v>0</v>
      </c>
      <c r="I701" s="411">
        <f t="shared" si="21"/>
        <v>0</v>
      </c>
    </row>
    <row r="702" spans="1:9" s="160" customFormat="1" hidden="1">
      <c r="A702" s="881"/>
      <c r="B702" s="362"/>
      <c r="C702" s="363"/>
      <c r="D702" s="314"/>
      <c r="E702" s="312"/>
      <c r="F702" s="412"/>
      <c r="G702" s="412"/>
      <c r="H702" s="411">
        <f t="shared" si="20"/>
        <v>0</v>
      </c>
      <c r="I702" s="411">
        <f t="shared" si="21"/>
        <v>0</v>
      </c>
    </row>
    <row r="703" spans="1:9" s="13" customFormat="1" hidden="1">
      <c r="A703" s="851"/>
      <c r="B703" s="224"/>
      <c r="C703" s="315"/>
      <c r="D703" s="315"/>
      <c r="E703" s="315"/>
      <c r="F703" s="412"/>
      <c r="G703" s="412"/>
      <c r="H703" s="411">
        <f t="shared" si="20"/>
        <v>0</v>
      </c>
      <c r="I703" s="411">
        <f t="shared" si="21"/>
        <v>0</v>
      </c>
    </row>
    <row r="704" spans="1:9" s="13" customFormat="1" hidden="1">
      <c r="A704" s="851"/>
      <c r="B704" s="224"/>
      <c r="C704" s="314"/>
      <c r="D704" s="314"/>
      <c r="E704" s="315"/>
      <c r="F704" s="412"/>
      <c r="G704" s="412"/>
      <c r="H704" s="411">
        <f t="shared" si="20"/>
        <v>0</v>
      </c>
      <c r="I704" s="411">
        <f t="shared" si="21"/>
        <v>0</v>
      </c>
    </row>
    <row r="705" spans="1:9" s="13" customFormat="1" hidden="1">
      <c r="A705" s="851"/>
      <c r="B705" s="224"/>
      <c r="C705" s="314"/>
      <c r="D705" s="314"/>
      <c r="E705" s="315"/>
      <c r="F705" s="412"/>
      <c r="G705" s="412"/>
      <c r="H705" s="411">
        <f t="shared" si="20"/>
        <v>0</v>
      </c>
      <c r="I705" s="411">
        <f t="shared" si="21"/>
        <v>0</v>
      </c>
    </row>
    <row r="706" spans="1:9" s="13" customFormat="1" hidden="1">
      <c r="A706" s="851"/>
      <c r="B706" s="224"/>
      <c r="C706" s="314"/>
      <c r="D706" s="314"/>
      <c r="E706" s="315"/>
      <c r="F706" s="412"/>
      <c r="G706" s="412"/>
      <c r="H706" s="411">
        <f t="shared" si="20"/>
        <v>0</v>
      </c>
      <c r="I706" s="411">
        <f t="shared" si="21"/>
        <v>0</v>
      </c>
    </row>
    <row r="707" spans="1:9" s="13" customFormat="1" hidden="1">
      <c r="A707" s="851"/>
      <c r="B707" s="224"/>
      <c r="C707" s="314"/>
      <c r="D707" s="314"/>
      <c r="E707" s="315"/>
      <c r="F707" s="412"/>
      <c r="G707" s="412"/>
      <c r="H707" s="411">
        <f t="shared" si="20"/>
        <v>0</v>
      </c>
      <c r="I707" s="411">
        <f t="shared" si="21"/>
        <v>0</v>
      </c>
    </row>
    <row r="708" spans="1:9" s="13" customFormat="1" hidden="1">
      <c r="A708" s="851"/>
      <c r="B708" s="224"/>
      <c r="C708" s="314"/>
      <c r="D708" s="314"/>
      <c r="E708" s="315"/>
      <c r="F708" s="412"/>
      <c r="G708" s="412"/>
      <c r="H708" s="411">
        <f t="shared" si="20"/>
        <v>0</v>
      </c>
      <c r="I708" s="411">
        <f t="shared" si="21"/>
        <v>0</v>
      </c>
    </row>
    <row r="709" spans="1:9" s="13" customFormat="1" hidden="1">
      <c r="A709" s="851"/>
      <c r="B709" s="224"/>
      <c r="C709" s="314"/>
      <c r="D709" s="314"/>
      <c r="E709" s="315"/>
      <c r="F709" s="412"/>
      <c r="G709" s="412"/>
      <c r="H709" s="411">
        <f t="shared" si="20"/>
        <v>0</v>
      </c>
      <c r="I709" s="411">
        <f t="shared" si="21"/>
        <v>0</v>
      </c>
    </row>
    <row r="710" spans="1:9" s="13" customFormat="1" hidden="1">
      <c r="A710" s="851"/>
      <c r="B710" s="224"/>
      <c r="C710" s="314"/>
      <c r="D710" s="314"/>
      <c r="E710" s="315"/>
      <c r="F710" s="412"/>
      <c r="G710" s="412"/>
      <c r="H710" s="411">
        <f t="shared" si="20"/>
        <v>0</v>
      </c>
      <c r="I710" s="411">
        <f t="shared" si="21"/>
        <v>0</v>
      </c>
    </row>
    <row r="711" spans="1:9" s="13" customFormat="1" hidden="1">
      <c r="A711" s="851"/>
      <c r="B711" s="224"/>
      <c r="C711" s="314"/>
      <c r="D711" s="314"/>
      <c r="E711" s="315"/>
      <c r="F711" s="412"/>
      <c r="G711" s="412"/>
      <c r="H711" s="411">
        <f t="shared" si="20"/>
        <v>0</v>
      </c>
      <c r="I711" s="411">
        <f t="shared" si="21"/>
        <v>0</v>
      </c>
    </row>
    <row r="712" spans="1:9" s="13" customFormat="1" hidden="1">
      <c r="A712" s="851"/>
      <c r="B712" s="224"/>
      <c r="C712" s="314"/>
      <c r="D712" s="314"/>
      <c r="E712" s="315"/>
      <c r="F712" s="412"/>
      <c r="G712" s="412"/>
      <c r="H712" s="411">
        <f t="shared" si="20"/>
        <v>0</v>
      </c>
      <c r="I712" s="411">
        <f t="shared" si="21"/>
        <v>0</v>
      </c>
    </row>
    <row r="713" spans="1:9" s="13" customFormat="1" hidden="1">
      <c r="A713" s="851"/>
      <c r="B713" s="224"/>
      <c r="C713" s="314"/>
      <c r="D713" s="314"/>
      <c r="E713" s="315"/>
      <c r="F713" s="412"/>
      <c r="G713" s="412"/>
      <c r="H713" s="411">
        <f t="shared" ref="H713:H776" si="22">E713+D713-C713</f>
        <v>0</v>
      </c>
      <c r="I713" s="411">
        <f t="shared" ref="I713:I776" si="23">SUM(C713:E713)</f>
        <v>0</v>
      </c>
    </row>
    <row r="714" spans="1:9" s="13" customFormat="1" hidden="1">
      <c r="A714" s="851"/>
      <c r="B714" s="224"/>
      <c r="C714" s="314"/>
      <c r="D714" s="314"/>
      <c r="E714" s="315"/>
      <c r="F714" s="412"/>
      <c r="G714" s="412"/>
      <c r="H714" s="411">
        <f t="shared" si="22"/>
        <v>0</v>
      </c>
      <c r="I714" s="411">
        <f t="shared" si="23"/>
        <v>0</v>
      </c>
    </row>
    <row r="715" spans="1:9" s="13" customFormat="1" hidden="1">
      <c r="A715" s="851"/>
      <c r="B715" s="224"/>
      <c r="C715" s="314"/>
      <c r="D715" s="314"/>
      <c r="E715" s="315"/>
      <c r="F715" s="412"/>
      <c r="G715" s="412"/>
      <c r="H715" s="411">
        <f t="shared" si="22"/>
        <v>0</v>
      </c>
      <c r="I715" s="411">
        <f t="shared" si="23"/>
        <v>0</v>
      </c>
    </row>
    <row r="716" spans="1:9" s="13" customFormat="1" hidden="1">
      <c r="A716" s="851"/>
      <c r="B716" s="224"/>
      <c r="C716" s="315"/>
      <c r="D716" s="315"/>
      <c r="E716" s="315"/>
      <c r="F716" s="412"/>
      <c r="G716" s="412"/>
      <c r="H716" s="411">
        <f t="shared" si="22"/>
        <v>0</v>
      </c>
      <c r="I716" s="411">
        <f t="shared" si="23"/>
        <v>0</v>
      </c>
    </row>
    <row r="717" spans="1:9" s="13" customFormat="1" hidden="1">
      <c r="A717" s="851"/>
      <c r="B717" s="224"/>
      <c r="C717" s="315"/>
      <c r="D717" s="315"/>
      <c r="E717" s="315"/>
      <c r="F717" s="412"/>
      <c r="G717" s="412"/>
      <c r="H717" s="411">
        <f t="shared" si="22"/>
        <v>0</v>
      </c>
      <c r="I717" s="411">
        <f t="shared" si="23"/>
        <v>0</v>
      </c>
    </row>
    <row r="718" spans="1:9" s="13" customFormat="1" hidden="1">
      <c r="A718" s="851"/>
      <c r="B718" s="224"/>
      <c r="C718" s="315"/>
      <c r="D718" s="315"/>
      <c r="E718" s="315"/>
      <c r="F718" s="412"/>
      <c r="G718" s="412"/>
      <c r="H718" s="411">
        <f t="shared" si="22"/>
        <v>0</v>
      </c>
      <c r="I718" s="411">
        <f t="shared" si="23"/>
        <v>0</v>
      </c>
    </row>
    <row r="719" spans="1:9" s="13" customFormat="1" hidden="1">
      <c r="A719" s="851"/>
      <c r="B719" s="224"/>
      <c r="C719" s="463"/>
      <c r="D719" s="315"/>
      <c r="E719" s="315"/>
      <c r="F719" s="412"/>
      <c r="G719" s="412"/>
      <c r="H719" s="411">
        <f t="shared" si="22"/>
        <v>0</v>
      </c>
      <c r="I719" s="411">
        <f t="shared" si="23"/>
        <v>0</v>
      </c>
    </row>
    <row r="720" spans="1:9" s="13" customFormat="1" hidden="1">
      <c r="A720" s="851"/>
      <c r="B720" s="408"/>
      <c r="C720" s="463"/>
      <c r="D720" s="315"/>
      <c r="E720" s="315"/>
      <c r="F720" s="412"/>
      <c r="G720" s="412"/>
      <c r="H720" s="411">
        <f t="shared" si="22"/>
        <v>0</v>
      </c>
      <c r="I720" s="411">
        <f t="shared" si="23"/>
        <v>0</v>
      </c>
    </row>
    <row r="721" spans="1:9" s="13" customFormat="1" hidden="1">
      <c r="A721" s="851"/>
      <c r="B721" s="408"/>
      <c r="C721" s="463"/>
      <c r="D721" s="315"/>
      <c r="E721" s="315"/>
      <c r="F721" s="412"/>
      <c r="G721" s="412"/>
      <c r="H721" s="411">
        <f t="shared" si="22"/>
        <v>0</v>
      </c>
      <c r="I721" s="411">
        <f t="shared" si="23"/>
        <v>0</v>
      </c>
    </row>
    <row r="722" spans="1:9" s="13" customFormat="1" hidden="1">
      <c r="A722" s="851"/>
      <c r="B722" s="224"/>
      <c r="C722" s="314"/>
      <c r="D722" s="314"/>
      <c r="E722" s="315"/>
      <c r="F722" s="412"/>
      <c r="G722" s="412"/>
      <c r="H722" s="411">
        <f t="shared" si="22"/>
        <v>0</v>
      </c>
      <c r="I722" s="411">
        <f t="shared" si="23"/>
        <v>0</v>
      </c>
    </row>
    <row r="723" spans="1:9" s="13" customFormat="1" hidden="1">
      <c r="A723" s="851"/>
      <c r="B723" s="224"/>
      <c r="C723" s="314"/>
      <c r="D723" s="314"/>
      <c r="E723" s="315"/>
      <c r="F723" s="412"/>
      <c r="G723" s="412"/>
      <c r="H723" s="411">
        <f t="shared" si="22"/>
        <v>0</v>
      </c>
      <c r="I723" s="411">
        <f t="shared" si="23"/>
        <v>0</v>
      </c>
    </row>
    <row r="724" spans="1:9" s="13" customFormat="1" ht="18" hidden="1" customHeight="1">
      <c r="A724" s="880"/>
      <c r="B724" s="517"/>
      <c r="C724" s="515"/>
      <c r="D724" s="515"/>
      <c r="E724" s="518"/>
      <c r="F724" s="412"/>
      <c r="G724" s="412"/>
      <c r="H724" s="411">
        <f t="shared" si="22"/>
        <v>0</v>
      </c>
      <c r="I724" s="411">
        <f t="shared" si="23"/>
        <v>0</v>
      </c>
    </row>
    <row r="725" spans="1:9" s="13" customFormat="1" ht="18" hidden="1" customHeight="1">
      <c r="A725" s="880"/>
      <c r="B725" s="224"/>
      <c r="C725" s="314"/>
      <c r="D725" s="314"/>
      <c r="E725" s="315"/>
      <c r="F725" s="412"/>
      <c r="G725" s="412"/>
      <c r="H725" s="411">
        <f t="shared" si="22"/>
        <v>0</v>
      </c>
      <c r="I725" s="411">
        <f t="shared" si="23"/>
        <v>0</v>
      </c>
    </row>
    <row r="726" spans="1:9" s="13" customFormat="1" ht="18" hidden="1" customHeight="1">
      <c r="A726" s="880"/>
      <c r="B726" s="224"/>
      <c r="C726" s="314"/>
      <c r="D726" s="314"/>
      <c r="E726" s="315"/>
      <c r="F726" s="412"/>
      <c r="G726" s="412"/>
      <c r="H726" s="411">
        <f t="shared" si="22"/>
        <v>0</v>
      </c>
      <c r="I726" s="411">
        <f t="shared" si="23"/>
        <v>0</v>
      </c>
    </row>
    <row r="727" spans="1:9" s="13" customFormat="1" ht="18" hidden="1" customHeight="1">
      <c r="A727" s="880"/>
      <c r="B727" s="224"/>
      <c r="C727" s="314"/>
      <c r="D727" s="314"/>
      <c r="E727" s="315"/>
      <c r="F727" s="412"/>
      <c r="G727" s="412"/>
      <c r="H727" s="411">
        <f t="shared" si="22"/>
        <v>0</v>
      </c>
      <c r="I727" s="411">
        <f t="shared" si="23"/>
        <v>0</v>
      </c>
    </row>
    <row r="728" spans="1:9" s="13" customFormat="1" ht="18" hidden="1" customHeight="1">
      <c r="A728" s="880"/>
      <c r="B728" s="224"/>
      <c r="C728" s="314"/>
      <c r="D728" s="314"/>
      <c r="E728" s="315"/>
      <c r="F728" s="412"/>
      <c r="G728" s="412"/>
      <c r="H728" s="411">
        <f t="shared" si="22"/>
        <v>0</v>
      </c>
      <c r="I728" s="411">
        <f t="shared" si="23"/>
        <v>0</v>
      </c>
    </row>
    <row r="729" spans="1:9" s="13" customFormat="1" ht="18" hidden="1" customHeight="1">
      <c r="A729" s="880"/>
      <c r="B729" s="224"/>
      <c r="C729" s="314"/>
      <c r="D729" s="314"/>
      <c r="E729" s="315"/>
      <c r="F729" s="412"/>
      <c r="G729" s="412"/>
      <c r="H729" s="411">
        <f t="shared" si="22"/>
        <v>0</v>
      </c>
      <c r="I729" s="411">
        <f t="shared" si="23"/>
        <v>0</v>
      </c>
    </row>
    <row r="730" spans="1:9" s="13" customFormat="1" ht="18" hidden="1" customHeight="1">
      <c r="A730" s="880"/>
      <c r="B730" s="224"/>
      <c r="C730" s="314"/>
      <c r="D730" s="314"/>
      <c r="E730" s="315"/>
      <c r="F730" s="412"/>
      <c r="G730" s="412"/>
      <c r="H730" s="411">
        <f t="shared" si="22"/>
        <v>0</v>
      </c>
      <c r="I730" s="411">
        <f t="shared" si="23"/>
        <v>0</v>
      </c>
    </row>
    <row r="731" spans="1:9" s="13" customFormat="1" ht="18" hidden="1" customHeight="1">
      <c r="A731" s="880"/>
      <c r="B731" s="224"/>
      <c r="C731" s="314"/>
      <c r="D731" s="314"/>
      <c r="E731" s="315"/>
      <c r="F731" s="412"/>
      <c r="G731" s="412"/>
      <c r="H731" s="411">
        <f t="shared" si="22"/>
        <v>0</v>
      </c>
      <c r="I731" s="411">
        <f t="shared" si="23"/>
        <v>0</v>
      </c>
    </row>
    <row r="732" spans="1:9" s="13" customFormat="1" ht="18" hidden="1" customHeight="1">
      <c r="A732" s="880"/>
      <c r="B732" s="224"/>
      <c r="C732" s="314"/>
      <c r="D732" s="314"/>
      <c r="E732" s="315"/>
      <c r="F732" s="412"/>
      <c r="G732" s="412"/>
      <c r="H732" s="411">
        <f t="shared" si="22"/>
        <v>0</v>
      </c>
      <c r="I732" s="411">
        <f t="shared" si="23"/>
        <v>0</v>
      </c>
    </row>
    <row r="733" spans="1:9" s="13" customFormat="1" ht="18" hidden="1" customHeight="1">
      <c r="A733" s="880"/>
      <c r="B733" s="224"/>
      <c r="C733" s="314"/>
      <c r="D733" s="314"/>
      <c r="E733" s="315"/>
      <c r="F733" s="412"/>
      <c r="G733" s="412"/>
      <c r="H733" s="411">
        <f t="shared" si="22"/>
        <v>0</v>
      </c>
      <c r="I733" s="411">
        <f t="shared" si="23"/>
        <v>0</v>
      </c>
    </row>
    <row r="734" spans="1:9" s="13" customFormat="1" ht="18" hidden="1" customHeight="1">
      <c r="A734" s="880"/>
      <c r="B734" s="224"/>
      <c r="C734" s="314"/>
      <c r="D734" s="314"/>
      <c r="E734" s="315"/>
      <c r="F734" s="412"/>
      <c r="G734" s="412"/>
      <c r="H734" s="411">
        <f t="shared" si="22"/>
        <v>0</v>
      </c>
      <c r="I734" s="411">
        <f t="shared" si="23"/>
        <v>0</v>
      </c>
    </row>
    <row r="735" spans="1:9" s="13" customFormat="1" ht="18" hidden="1" customHeight="1">
      <c r="A735" s="880"/>
      <c r="B735" s="224"/>
      <c r="C735" s="314"/>
      <c r="D735" s="314"/>
      <c r="E735" s="315"/>
      <c r="F735" s="412"/>
      <c r="G735" s="412"/>
      <c r="H735" s="411">
        <f t="shared" si="22"/>
        <v>0</v>
      </c>
      <c r="I735" s="411">
        <f t="shared" si="23"/>
        <v>0</v>
      </c>
    </row>
    <row r="736" spans="1:9" s="13" customFormat="1" ht="18" hidden="1" customHeight="1">
      <c r="A736" s="880"/>
      <c r="B736" s="224"/>
      <c r="C736" s="314"/>
      <c r="D736" s="314"/>
      <c r="E736" s="315"/>
      <c r="F736" s="412"/>
      <c r="G736" s="412"/>
      <c r="H736" s="411">
        <f t="shared" si="22"/>
        <v>0</v>
      </c>
      <c r="I736" s="411">
        <f t="shared" si="23"/>
        <v>0</v>
      </c>
    </row>
    <row r="737" spans="1:10" s="13" customFormat="1" ht="18" hidden="1" customHeight="1">
      <c r="A737" s="880"/>
      <c r="B737" s="224"/>
      <c r="C737" s="314"/>
      <c r="D737" s="314"/>
      <c r="E737" s="315"/>
      <c r="F737" s="412"/>
      <c r="G737" s="412"/>
      <c r="H737" s="411">
        <f t="shared" si="22"/>
        <v>0</v>
      </c>
      <c r="I737" s="411">
        <f t="shared" si="23"/>
        <v>0</v>
      </c>
    </row>
    <row r="738" spans="1:10" s="13" customFormat="1" ht="18" hidden="1" customHeight="1">
      <c r="A738" s="880"/>
      <c r="B738" s="500"/>
      <c r="C738" s="501"/>
      <c r="D738" s="501"/>
      <c r="E738" s="502"/>
      <c r="F738" s="412"/>
      <c r="G738" s="412"/>
      <c r="H738" s="411">
        <f t="shared" si="22"/>
        <v>0</v>
      </c>
      <c r="I738" s="411">
        <f t="shared" si="23"/>
        <v>0</v>
      </c>
    </row>
    <row r="739" spans="1:10" hidden="1">
      <c r="A739" s="881"/>
      <c r="B739" s="383" t="s">
        <v>900</v>
      </c>
      <c r="C739" s="413">
        <f>SUM(C701:C738)</f>
        <v>0</v>
      </c>
      <c r="D739" s="413">
        <f>SUM(D701:D738)</f>
        <v>0</v>
      </c>
      <c r="E739" s="413">
        <f>SUM(E701:E738)</f>
        <v>0</v>
      </c>
      <c r="F739" s="495">
        <f>SUM(F701:F712)</f>
        <v>0</v>
      </c>
      <c r="G739" s="416">
        <f>SUM(G701:G712)</f>
        <v>0</v>
      </c>
      <c r="H739" s="411">
        <f t="shared" si="22"/>
        <v>0</v>
      </c>
      <c r="I739" s="411">
        <f t="shared" si="23"/>
        <v>0</v>
      </c>
      <c r="J739" s="160"/>
    </row>
    <row r="740" spans="1:10" ht="112.5">
      <c r="A740" s="881" t="s">
        <v>956</v>
      </c>
      <c r="B740" s="231" t="s">
        <v>777</v>
      </c>
      <c r="C740" s="314">
        <v>879000</v>
      </c>
      <c r="D740" s="314">
        <v>879000</v>
      </c>
      <c r="E740" s="314"/>
      <c r="F740" s="410"/>
      <c r="G740" s="410"/>
      <c r="H740" s="776">
        <f t="shared" si="22"/>
        <v>0</v>
      </c>
      <c r="I740" s="776">
        <f t="shared" si="23"/>
        <v>1758000</v>
      </c>
    </row>
    <row r="741" spans="1:10" ht="93.75">
      <c r="A741" s="881"/>
      <c r="B741" s="311" t="s">
        <v>55</v>
      </c>
      <c r="C741" s="363">
        <v>240000</v>
      </c>
      <c r="D741" s="314"/>
      <c r="E741" s="312">
        <v>240000</v>
      </c>
      <c r="F741" s="418"/>
      <c r="G741" s="418"/>
      <c r="H741" s="776">
        <f t="shared" si="22"/>
        <v>0</v>
      </c>
      <c r="I741" s="776">
        <f t="shared" si="23"/>
        <v>480000</v>
      </c>
    </row>
    <row r="742" spans="1:10" hidden="1">
      <c r="A742" s="881"/>
      <c r="B742" s="311"/>
      <c r="C742" s="314"/>
      <c r="D742" s="314"/>
      <c r="E742" s="312"/>
      <c r="F742" s="418"/>
      <c r="G742" s="418"/>
      <c r="H742" s="411">
        <f t="shared" si="22"/>
        <v>0</v>
      </c>
      <c r="I742" s="411">
        <f t="shared" si="23"/>
        <v>0</v>
      </c>
      <c r="J742" s="160"/>
    </row>
    <row r="743" spans="1:10" hidden="1">
      <c r="A743" s="881"/>
      <c r="B743" s="311"/>
      <c r="C743" s="314"/>
      <c r="D743" s="314"/>
      <c r="E743" s="312"/>
      <c r="F743" s="412"/>
      <c r="G743" s="412"/>
      <c r="H743" s="411">
        <f t="shared" si="22"/>
        <v>0</v>
      </c>
      <c r="I743" s="411">
        <f t="shared" si="23"/>
        <v>0</v>
      </c>
      <c r="J743" s="160"/>
    </row>
    <row r="744" spans="1:10" hidden="1">
      <c r="A744" s="881"/>
      <c r="B744" s="231"/>
      <c r="C744" s="312"/>
      <c r="D744" s="314"/>
      <c r="E744" s="312"/>
      <c r="F744" s="497"/>
      <c r="G744" s="425"/>
      <c r="H744" s="411">
        <f t="shared" si="22"/>
        <v>0</v>
      </c>
      <c r="I744" s="411">
        <f t="shared" si="23"/>
        <v>0</v>
      </c>
      <c r="J744" s="160"/>
    </row>
    <row r="745" spans="1:10" hidden="1">
      <c r="A745" s="881"/>
      <c r="B745" s="311"/>
      <c r="C745" s="314"/>
      <c r="D745" s="314"/>
      <c r="E745" s="312"/>
      <c r="F745" s="412"/>
      <c r="G745" s="412"/>
      <c r="H745" s="411">
        <f t="shared" si="22"/>
        <v>0</v>
      </c>
      <c r="I745" s="411">
        <f t="shared" si="23"/>
        <v>0</v>
      </c>
      <c r="J745" s="160"/>
    </row>
    <row r="746" spans="1:10" hidden="1">
      <c r="A746" s="881"/>
      <c r="B746" s="311"/>
      <c r="C746" s="314"/>
      <c r="D746" s="314"/>
      <c r="E746" s="312"/>
      <c r="F746" s="412"/>
      <c r="G746" s="412"/>
      <c r="H746" s="411">
        <f t="shared" si="22"/>
        <v>0</v>
      </c>
      <c r="I746" s="411">
        <f t="shared" si="23"/>
        <v>0</v>
      </c>
      <c r="J746" s="160"/>
    </row>
    <row r="747" spans="1:10" s="13" customFormat="1" hidden="1">
      <c r="A747" s="851"/>
      <c r="B747" s="224"/>
      <c r="C747" s="314"/>
      <c r="D747" s="314"/>
      <c r="E747" s="315"/>
      <c r="F747" s="412"/>
      <c r="G747" s="412"/>
      <c r="H747" s="411">
        <f t="shared" si="22"/>
        <v>0</v>
      </c>
      <c r="I747" s="411">
        <f t="shared" si="23"/>
        <v>0</v>
      </c>
    </row>
    <row r="748" spans="1:10" s="13" customFormat="1" hidden="1">
      <c r="A748" s="851"/>
      <c r="B748" s="224"/>
      <c r="C748" s="314"/>
      <c r="D748" s="314"/>
      <c r="E748" s="315"/>
      <c r="F748" s="412"/>
      <c r="G748" s="412"/>
      <c r="H748" s="411">
        <f t="shared" si="22"/>
        <v>0</v>
      </c>
      <c r="I748" s="411">
        <f t="shared" si="23"/>
        <v>0</v>
      </c>
    </row>
    <row r="749" spans="1:10" s="13" customFormat="1" hidden="1">
      <c r="A749" s="851"/>
      <c r="B749" s="224"/>
      <c r="C749" s="314"/>
      <c r="D749" s="314"/>
      <c r="E749" s="315"/>
      <c r="F749" s="412"/>
      <c r="G749" s="412"/>
      <c r="H749" s="411">
        <f t="shared" si="22"/>
        <v>0</v>
      </c>
      <c r="I749" s="411">
        <f t="shared" si="23"/>
        <v>0</v>
      </c>
    </row>
    <row r="750" spans="1:10" s="13" customFormat="1" hidden="1">
      <c r="A750" s="851"/>
      <c r="B750" s="224"/>
      <c r="C750" s="314"/>
      <c r="D750" s="314"/>
      <c r="E750" s="315"/>
      <c r="F750" s="412"/>
      <c r="G750" s="412"/>
      <c r="H750" s="411">
        <f t="shared" si="22"/>
        <v>0</v>
      </c>
      <c r="I750" s="411">
        <f t="shared" si="23"/>
        <v>0</v>
      </c>
    </row>
    <row r="751" spans="1:10" s="13" customFormat="1" hidden="1">
      <c r="A751" s="851"/>
      <c r="B751" s="224"/>
      <c r="C751" s="314"/>
      <c r="D751" s="314"/>
      <c r="E751" s="315"/>
      <c r="F751" s="412"/>
      <c r="G751" s="412"/>
      <c r="H751" s="411">
        <f t="shared" si="22"/>
        <v>0</v>
      </c>
      <c r="I751" s="411">
        <f t="shared" si="23"/>
        <v>0</v>
      </c>
    </row>
    <row r="752" spans="1:10" s="13" customFormat="1" hidden="1">
      <c r="A752" s="851"/>
      <c r="B752" s="224"/>
      <c r="C752" s="314"/>
      <c r="D752" s="314"/>
      <c r="E752" s="315"/>
      <c r="F752" s="412"/>
      <c r="G752" s="412"/>
      <c r="H752" s="411">
        <f t="shared" si="22"/>
        <v>0</v>
      </c>
      <c r="I752" s="411">
        <f t="shared" si="23"/>
        <v>0</v>
      </c>
    </row>
    <row r="753" spans="1:9" s="13" customFormat="1" hidden="1">
      <c r="A753" s="851"/>
      <c r="B753" s="224"/>
      <c r="C753" s="314"/>
      <c r="D753" s="314"/>
      <c r="E753" s="315"/>
      <c r="F753" s="412"/>
      <c r="G753" s="412"/>
      <c r="H753" s="411">
        <f t="shared" si="22"/>
        <v>0</v>
      </c>
      <c r="I753" s="411">
        <f t="shared" si="23"/>
        <v>0</v>
      </c>
    </row>
    <row r="754" spans="1:9" s="13" customFormat="1" hidden="1">
      <c r="A754" s="851"/>
      <c r="B754" s="224"/>
      <c r="C754" s="314"/>
      <c r="D754" s="314"/>
      <c r="E754" s="315"/>
      <c r="F754" s="412"/>
      <c r="G754" s="412"/>
      <c r="H754" s="411">
        <f t="shared" si="22"/>
        <v>0</v>
      </c>
      <c r="I754" s="411">
        <f t="shared" si="23"/>
        <v>0</v>
      </c>
    </row>
    <row r="755" spans="1:9" s="13" customFormat="1" hidden="1">
      <c r="A755" s="851"/>
      <c r="B755" s="224"/>
      <c r="C755" s="314"/>
      <c r="D755" s="314"/>
      <c r="E755" s="315"/>
      <c r="F755" s="412"/>
      <c r="G755" s="412"/>
      <c r="H755" s="411">
        <f t="shared" si="22"/>
        <v>0</v>
      </c>
      <c r="I755" s="411">
        <f t="shared" si="23"/>
        <v>0</v>
      </c>
    </row>
    <row r="756" spans="1:9" s="13" customFormat="1" hidden="1">
      <c r="A756" s="851"/>
      <c r="B756" s="224"/>
      <c r="C756" s="314"/>
      <c r="D756" s="314"/>
      <c r="E756" s="315"/>
      <c r="F756" s="412"/>
      <c r="G756" s="412"/>
      <c r="H756" s="411">
        <f t="shared" si="22"/>
        <v>0</v>
      </c>
      <c r="I756" s="411">
        <f t="shared" si="23"/>
        <v>0</v>
      </c>
    </row>
    <row r="757" spans="1:9" s="149" customFormat="1" hidden="1">
      <c r="A757" s="851"/>
      <c r="B757" s="224"/>
      <c r="C757" s="314"/>
      <c r="D757" s="314"/>
      <c r="E757" s="315"/>
      <c r="F757" s="424"/>
      <c r="G757" s="424"/>
      <c r="H757" s="411">
        <f t="shared" si="22"/>
        <v>0</v>
      </c>
      <c r="I757" s="411">
        <f t="shared" si="23"/>
        <v>0</v>
      </c>
    </row>
    <row r="758" spans="1:9" s="149" customFormat="1" hidden="1">
      <c r="A758" s="851"/>
      <c r="B758" s="224"/>
      <c r="C758" s="314"/>
      <c r="D758" s="314"/>
      <c r="E758" s="315"/>
      <c r="F758" s="424"/>
      <c r="G758" s="424"/>
      <c r="H758" s="411">
        <f t="shared" si="22"/>
        <v>0</v>
      </c>
      <c r="I758" s="411">
        <f t="shared" si="23"/>
        <v>0</v>
      </c>
    </row>
    <row r="759" spans="1:9" s="13" customFormat="1" hidden="1">
      <c r="A759" s="851"/>
      <c r="B759" s="224"/>
      <c r="C759" s="314"/>
      <c r="D759" s="314"/>
      <c r="E759" s="315"/>
      <c r="F759" s="412"/>
      <c r="G759" s="412"/>
      <c r="H759" s="411">
        <f t="shared" si="22"/>
        <v>0</v>
      </c>
      <c r="I759" s="411">
        <f t="shared" si="23"/>
        <v>0</v>
      </c>
    </row>
    <row r="760" spans="1:9" s="13" customFormat="1" hidden="1">
      <c r="A760" s="851"/>
      <c r="B760" s="224"/>
      <c r="C760" s="314"/>
      <c r="D760" s="314"/>
      <c r="E760" s="315"/>
      <c r="F760" s="412"/>
      <c r="G760" s="412"/>
      <c r="H760" s="411">
        <f t="shared" si="22"/>
        <v>0</v>
      </c>
      <c r="I760" s="411">
        <f t="shared" si="23"/>
        <v>0</v>
      </c>
    </row>
    <row r="761" spans="1:9" s="13" customFormat="1" hidden="1">
      <c r="A761" s="851"/>
      <c r="B761" s="224"/>
      <c r="C761" s="314"/>
      <c r="D761" s="314"/>
      <c r="E761" s="315"/>
      <c r="F761" s="412"/>
      <c r="G761" s="412"/>
      <c r="H761" s="411">
        <f t="shared" si="22"/>
        <v>0</v>
      </c>
      <c r="I761" s="411">
        <f t="shared" si="23"/>
        <v>0</v>
      </c>
    </row>
    <row r="762" spans="1:9" s="13" customFormat="1" hidden="1">
      <c r="A762" s="851"/>
      <c r="B762" s="224"/>
      <c r="C762" s="314"/>
      <c r="D762" s="314"/>
      <c r="E762" s="315"/>
      <c r="F762" s="412"/>
      <c r="G762" s="412"/>
      <c r="H762" s="411">
        <f t="shared" si="22"/>
        <v>0</v>
      </c>
      <c r="I762" s="411">
        <f t="shared" si="23"/>
        <v>0</v>
      </c>
    </row>
    <row r="763" spans="1:9" s="13" customFormat="1" hidden="1">
      <c r="A763" s="851"/>
      <c r="B763" s="224"/>
      <c r="C763" s="314"/>
      <c r="D763" s="314"/>
      <c r="E763" s="315"/>
      <c r="F763" s="412"/>
      <c r="G763" s="412"/>
      <c r="H763" s="411">
        <f t="shared" si="22"/>
        <v>0</v>
      </c>
      <c r="I763" s="411">
        <f t="shared" si="23"/>
        <v>0</v>
      </c>
    </row>
    <row r="764" spans="1:9" s="13" customFormat="1" hidden="1">
      <c r="A764" s="851"/>
      <c r="B764" s="224"/>
      <c r="C764" s="314"/>
      <c r="D764" s="314"/>
      <c r="E764" s="315"/>
      <c r="F764" s="412"/>
      <c r="G764" s="412"/>
      <c r="H764" s="411">
        <f t="shared" si="22"/>
        <v>0</v>
      </c>
      <c r="I764" s="411">
        <f t="shared" si="23"/>
        <v>0</v>
      </c>
    </row>
    <row r="765" spans="1:9" s="13" customFormat="1" hidden="1">
      <c r="A765" s="851"/>
      <c r="B765" s="224"/>
      <c r="C765" s="314"/>
      <c r="D765" s="314"/>
      <c r="E765" s="315"/>
      <c r="F765" s="412"/>
      <c r="G765" s="412"/>
      <c r="H765" s="411">
        <f t="shared" si="22"/>
        <v>0</v>
      </c>
      <c r="I765" s="411">
        <f t="shared" si="23"/>
        <v>0</v>
      </c>
    </row>
    <row r="766" spans="1:9" s="13" customFormat="1" hidden="1">
      <c r="A766" s="851"/>
      <c r="B766" s="224"/>
      <c r="C766" s="314"/>
      <c r="D766" s="314"/>
      <c r="E766" s="315"/>
      <c r="F766" s="412"/>
      <c r="G766" s="412"/>
      <c r="H766" s="411">
        <f t="shared" si="22"/>
        <v>0</v>
      </c>
      <c r="I766" s="411">
        <f t="shared" si="23"/>
        <v>0</v>
      </c>
    </row>
    <row r="767" spans="1:9" s="13" customFormat="1" hidden="1">
      <c r="A767" s="851"/>
      <c r="B767" s="224"/>
      <c r="C767" s="314"/>
      <c r="D767" s="314"/>
      <c r="E767" s="315"/>
      <c r="F767" s="412"/>
      <c r="G767" s="412"/>
      <c r="H767" s="411">
        <f t="shared" si="22"/>
        <v>0</v>
      </c>
      <c r="I767" s="411">
        <f t="shared" si="23"/>
        <v>0</v>
      </c>
    </row>
    <row r="768" spans="1:9" s="13" customFormat="1" hidden="1">
      <c r="A768" s="851"/>
      <c r="B768" s="399"/>
      <c r="C768" s="314"/>
      <c r="D768" s="314"/>
      <c r="E768" s="315"/>
      <c r="F768" s="412"/>
      <c r="G768" s="412"/>
      <c r="H768" s="411">
        <f t="shared" si="22"/>
        <v>0</v>
      </c>
      <c r="I768" s="411">
        <f t="shared" si="23"/>
        <v>0</v>
      </c>
    </row>
    <row r="769" spans="1:9" s="13" customFormat="1" hidden="1">
      <c r="A769" s="851"/>
      <c r="B769" s="399"/>
      <c r="C769" s="314"/>
      <c r="D769" s="314"/>
      <c r="E769" s="315"/>
      <c r="F769" s="412"/>
      <c r="G769" s="412"/>
      <c r="H769" s="411">
        <f t="shared" si="22"/>
        <v>0</v>
      </c>
      <c r="I769" s="411">
        <f t="shared" si="23"/>
        <v>0</v>
      </c>
    </row>
    <row r="770" spans="1:9" s="13" customFormat="1" hidden="1">
      <c r="A770" s="851"/>
      <c r="B770" s="399"/>
      <c r="C770" s="314"/>
      <c r="D770" s="314"/>
      <c r="E770" s="315"/>
      <c r="F770" s="412"/>
      <c r="G770" s="412"/>
      <c r="H770" s="411">
        <f t="shared" si="22"/>
        <v>0</v>
      </c>
      <c r="I770" s="411">
        <f t="shared" si="23"/>
        <v>0</v>
      </c>
    </row>
    <row r="771" spans="1:9" s="13" customFormat="1" hidden="1">
      <c r="A771" s="851"/>
      <c r="B771" s="399"/>
      <c r="C771" s="314"/>
      <c r="D771" s="314"/>
      <c r="E771" s="315"/>
      <c r="F771" s="412"/>
      <c r="G771" s="412"/>
      <c r="H771" s="411">
        <f t="shared" si="22"/>
        <v>0</v>
      </c>
      <c r="I771" s="411">
        <f t="shared" si="23"/>
        <v>0</v>
      </c>
    </row>
    <row r="772" spans="1:9" s="476" customFormat="1" hidden="1">
      <c r="A772" s="884"/>
      <c r="B772" s="477"/>
      <c r="C772" s="468"/>
      <c r="D772" s="468"/>
      <c r="E772" s="469"/>
      <c r="F772" s="412"/>
      <c r="G772" s="412"/>
      <c r="H772" s="411">
        <f t="shared" si="22"/>
        <v>0</v>
      </c>
      <c r="I772" s="411">
        <f t="shared" si="23"/>
        <v>0</v>
      </c>
    </row>
    <row r="773" spans="1:9" s="13" customFormat="1" hidden="1">
      <c r="A773" s="851"/>
      <c r="B773" s="224"/>
      <c r="C773" s="314"/>
      <c r="D773" s="314"/>
      <c r="E773" s="314"/>
      <c r="F773" s="412"/>
      <c r="G773" s="412"/>
      <c r="H773" s="411">
        <f t="shared" si="22"/>
        <v>0</v>
      </c>
      <c r="I773" s="411">
        <f t="shared" si="23"/>
        <v>0</v>
      </c>
    </row>
    <row r="774" spans="1:9" s="13" customFormat="1" hidden="1">
      <c r="A774" s="851"/>
      <c r="B774" s="224"/>
      <c r="C774" s="314"/>
      <c r="D774" s="314"/>
      <c r="E774" s="314"/>
      <c r="F774" s="412"/>
      <c r="G774" s="412"/>
      <c r="H774" s="411">
        <f t="shared" si="22"/>
        <v>0</v>
      </c>
      <c r="I774" s="411">
        <f t="shared" si="23"/>
        <v>0</v>
      </c>
    </row>
    <row r="775" spans="1:9" s="13" customFormat="1" hidden="1">
      <c r="A775" s="851"/>
      <c r="B775" s="224"/>
      <c r="C775" s="314"/>
      <c r="D775" s="314"/>
      <c r="E775" s="314"/>
      <c r="F775" s="412"/>
      <c r="G775" s="412"/>
      <c r="H775" s="411">
        <f t="shared" si="22"/>
        <v>0</v>
      </c>
      <c r="I775" s="411">
        <f t="shared" si="23"/>
        <v>0</v>
      </c>
    </row>
    <row r="776" spans="1:9" s="13" customFormat="1" hidden="1">
      <c r="A776" s="851"/>
      <c r="B776" s="409"/>
      <c r="C776" s="315"/>
      <c r="D776" s="315"/>
      <c r="E776" s="315"/>
      <c r="F776" s="412"/>
      <c r="G776" s="412"/>
      <c r="H776" s="411">
        <f t="shared" si="22"/>
        <v>0</v>
      </c>
      <c r="I776" s="411">
        <f t="shared" si="23"/>
        <v>0</v>
      </c>
    </row>
    <row r="777" spans="1:9" s="13" customFormat="1" hidden="1">
      <c r="A777" s="851"/>
      <c r="B777" s="224"/>
      <c r="C777" s="315"/>
      <c r="D777" s="315"/>
      <c r="E777" s="315"/>
      <c r="F777" s="412"/>
      <c r="G777" s="412"/>
      <c r="H777" s="411">
        <f t="shared" ref="H777:H840" si="24">E777+D777-C777</f>
        <v>0</v>
      </c>
      <c r="I777" s="411">
        <f t="shared" ref="I777:I840" si="25">SUM(C777:E777)</f>
        <v>0</v>
      </c>
    </row>
    <row r="778" spans="1:9" s="13" customFormat="1" hidden="1">
      <c r="A778" s="851"/>
      <c r="B778" s="224"/>
      <c r="C778" s="314"/>
      <c r="D778" s="314"/>
      <c r="E778" s="315"/>
      <c r="F778" s="412"/>
      <c r="G778" s="412"/>
      <c r="H778" s="411">
        <f t="shared" si="24"/>
        <v>0</v>
      </c>
      <c r="I778" s="411">
        <f t="shared" si="25"/>
        <v>0</v>
      </c>
    </row>
    <row r="779" spans="1:9" s="13" customFormat="1" hidden="1">
      <c r="A779" s="851"/>
      <c r="B779" s="224"/>
      <c r="C779" s="314"/>
      <c r="D779" s="314"/>
      <c r="E779" s="315"/>
      <c r="F779" s="412"/>
      <c r="G779" s="412"/>
      <c r="H779" s="411">
        <f t="shared" si="24"/>
        <v>0</v>
      </c>
      <c r="I779" s="411">
        <f t="shared" si="25"/>
        <v>0</v>
      </c>
    </row>
    <row r="780" spans="1:9" s="13" customFormat="1" hidden="1">
      <c r="A780" s="851"/>
      <c r="B780" s="224"/>
      <c r="C780" s="314"/>
      <c r="D780" s="314"/>
      <c r="E780" s="315"/>
      <c r="F780" s="412"/>
      <c r="G780" s="412"/>
      <c r="H780" s="411">
        <f t="shared" si="24"/>
        <v>0</v>
      </c>
      <c r="I780" s="411">
        <f t="shared" si="25"/>
        <v>0</v>
      </c>
    </row>
    <row r="781" spans="1:9" s="13" customFormat="1" hidden="1">
      <c r="A781" s="851"/>
      <c r="B781" s="224"/>
      <c r="C781" s="314"/>
      <c r="D781" s="314"/>
      <c r="E781" s="315"/>
      <c r="F781" s="412"/>
      <c r="G781" s="412"/>
      <c r="H781" s="411">
        <f t="shared" si="24"/>
        <v>0</v>
      </c>
      <c r="I781" s="411">
        <f t="shared" si="25"/>
        <v>0</v>
      </c>
    </row>
    <row r="782" spans="1:9" s="13" customFormat="1" hidden="1">
      <c r="A782" s="851"/>
      <c r="B782" s="224"/>
      <c r="C782" s="314"/>
      <c r="D782" s="314"/>
      <c r="E782" s="315"/>
      <c r="F782" s="412"/>
      <c r="G782" s="412"/>
      <c r="H782" s="411">
        <f t="shared" si="24"/>
        <v>0</v>
      </c>
      <c r="I782" s="411">
        <f t="shared" si="25"/>
        <v>0</v>
      </c>
    </row>
    <row r="783" spans="1:9" s="13" customFormat="1" hidden="1">
      <c r="A783" s="851"/>
      <c r="B783" s="224"/>
      <c r="C783" s="314"/>
      <c r="D783" s="314"/>
      <c r="E783" s="315"/>
      <c r="F783" s="412"/>
      <c r="G783" s="412"/>
      <c r="H783" s="411">
        <f t="shared" si="24"/>
        <v>0</v>
      </c>
      <c r="I783" s="411">
        <f t="shared" si="25"/>
        <v>0</v>
      </c>
    </row>
    <row r="784" spans="1:9" s="13" customFormat="1" hidden="1">
      <c r="A784" s="851"/>
      <c r="B784" s="224"/>
      <c r="C784" s="314"/>
      <c r="D784" s="314"/>
      <c r="E784" s="315"/>
      <c r="F784" s="412"/>
      <c r="G784" s="412"/>
      <c r="H784" s="411">
        <f t="shared" si="24"/>
        <v>0</v>
      </c>
      <c r="I784" s="411">
        <f t="shared" si="25"/>
        <v>0</v>
      </c>
    </row>
    <row r="785" spans="1:9" s="13" customFormat="1" hidden="1">
      <c r="A785" s="851"/>
      <c r="B785" s="224"/>
      <c r="C785" s="314"/>
      <c r="D785" s="314"/>
      <c r="E785" s="315"/>
      <c r="F785" s="412"/>
      <c r="G785" s="412"/>
      <c r="H785" s="411">
        <f t="shared" si="24"/>
        <v>0</v>
      </c>
      <c r="I785" s="411">
        <f t="shared" si="25"/>
        <v>0</v>
      </c>
    </row>
    <row r="786" spans="1:9" s="13" customFormat="1" hidden="1">
      <c r="A786" s="851"/>
      <c r="B786" s="470"/>
      <c r="C786" s="468"/>
      <c r="D786" s="468"/>
      <c r="E786" s="469"/>
      <c r="F786" s="412"/>
      <c r="G786" s="412"/>
      <c r="H786" s="411">
        <f t="shared" si="24"/>
        <v>0</v>
      </c>
      <c r="I786" s="411">
        <f t="shared" si="25"/>
        <v>0</v>
      </c>
    </row>
    <row r="787" spans="1:9" s="13" customFormat="1" hidden="1">
      <c r="A787" s="851"/>
      <c r="B787" s="224"/>
      <c r="C787" s="314"/>
      <c r="D787" s="314"/>
      <c r="E787" s="315"/>
      <c r="F787" s="412"/>
      <c r="G787" s="412"/>
      <c r="H787" s="411">
        <f t="shared" si="24"/>
        <v>0</v>
      </c>
      <c r="I787" s="411">
        <f t="shared" si="25"/>
        <v>0</v>
      </c>
    </row>
    <row r="788" spans="1:9" s="13" customFormat="1" hidden="1">
      <c r="A788" s="851"/>
      <c r="B788" s="224"/>
      <c r="C788" s="314"/>
      <c r="D788" s="314"/>
      <c r="E788" s="315"/>
      <c r="F788" s="412"/>
      <c r="G788" s="412"/>
      <c r="H788" s="411">
        <f t="shared" si="24"/>
        <v>0</v>
      </c>
      <c r="I788" s="411">
        <f t="shared" si="25"/>
        <v>0</v>
      </c>
    </row>
    <row r="789" spans="1:9" s="13" customFormat="1" hidden="1">
      <c r="A789" s="851"/>
      <c r="B789" s="224"/>
      <c r="C789" s="314"/>
      <c r="D789" s="314"/>
      <c r="E789" s="315"/>
      <c r="F789" s="412"/>
      <c r="G789" s="412"/>
      <c r="H789" s="411">
        <f t="shared" si="24"/>
        <v>0</v>
      </c>
      <c r="I789" s="411">
        <f t="shared" si="25"/>
        <v>0</v>
      </c>
    </row>
    <row r="790" spans="1:9" s="13" customFormat="1" hidden="1">
      <c r="A790" s="851"/>
      <c r="B790" s="224"/>
      <c r="C790" s="314"/>
      <c r="D790" s="314"/>
      <c r="E790" s="315"/>
      <c r="F790" s="412"/>
      <c r="G790" s="412"/>
      <c r="H790" s="411">
        <f t="shared" si="24"/>
        <v>0</v>
      </c>
      <c r="I790" s="411">
        <f t="shared" si="25"/>
        <v>0</v>
      </c>
    </row>
    <row r="791" spans="1:9" s="13" customFormat="1" hidden="1">
      <c r="A791" s="851"/>
      <c r="B791" s="224"/>
      <c r="C791" s="314"/>
      <c r="D791" s="314"/>
      <c r="E791" s="315"/>
      <c r="F791" s="412"/>
      <c r="G791" s="412"/>
      <c r="H791" s="411">
        <f t="shared" si="24"/>
        <v>0</v>
      </c>
      <c r="I791" s="411">
        <f t="shared" si="25"/>
        <v>0</v>
      </c>
    </row>
    <row r="792" spans="1:9" s="13" customFormat="1" hidden="1">
      <c r="A792" s="851"/>
      <c r="B792" s="224"/>
      <c r="C792" s="314"/>
      <c r="D792" s="314"/>
      <c r="E792" s="315"/>
      <c r="F792" s="412"/>
      <c r="G792" s="412"/>
      <c r="H792" s="411">
        <f t="shared" si="24"/>
        <v>0</v>
      </c>
      <c r="I792" s="411">
        <f t="shared" si="25"/>
        <v>0</v>
      </c>
    </row>
    <row r="793" spans="1:9" s="13" customFormat="1" hidden="1">
      <c r="A793" s="851"/>
      <c r="B793" s="224"/>
      <c r="C793" s="314"/>
      <c r="D793" s="314"/>
      <c r="E793" s="315"/>
      <c r="F793" s="412"/>
      <c r="G793" s="412"/>
      <c r="H793" s="411">
        <f t="shared" si="24"/>
        <v>0</v>
      </c>
      <c r="I793" s="411">
        <f t="shared" si="25"/>
        <v>0</v>
      </c>
    </row>
    <row r="794" spans="1:9" s="13" customFormat="1" hidden="1">
      <c r="A794" s="851"/>
      <c r="B794" s="224"/>
      <c r="C794" s="314"/>
      <c r="D794" s="314"/>
      <c r="E794" s="315"/>
      <c r="F794" s="412"/>
      <c r="G794" s="412"/>
      <c r="H794" s="411">
        <f t="shared" si="24"/>
        <v>0</v>
      </c>
      <c r="I794" s="411">
        <f t="shared" si="25"/>
        <v>0</v>
      </c>
    </row>
    <row r="795" spans="1:9" s="13" customFormat="1" hidden="1">
      <c r="A795" s="851"/>
      <c r="B795" s="224"/>
      <c r="C795" s="314"/>
      <c r="D795" s="314"/>
      <c r="E795" s="315"/>
      <c r="F795" s="412"/>
      <c r="G795" s="412"/>
      <c r="H795" s="411">
        <f t="shared" si="24"/>
        <v>0</v>
      </c>
      <c r="I795" s="411">
        <f t="shared" si="25"/>
        <v>0</v>
      </c>
    </row>
    <row r="796" spans="1:9" s="13" customFormat="1" hidden="1">
      <c r="A796" s="851"/>
      <c r="B796" s="224"/>
      <c r="C796" s="314"/>
      <c r="D796" s="314"/>
      <c r="E796" s="315"/>
      <c r="F796" s="412"/>
      <c r="G796" s="412"/>
      <c r="H796" s="411">
        <f t="shared" si="24"/>
        <v>0</v>
      </c>
      <c r="I796" s="411">
        <f t="shared" si="25"/>
        <v>0</v>
      </c>
    </row>
    <row r="797" spans="1:9" s="13" customFormat="1" hidden="1">
      <c r="A797" s="851"/>
      <c r="B797" s="224"/>
      <c r="C797" s="314"/>
      <c r="D797" s="314"/>
      <c r="E797" s="315"/>
      <c r="F797" s="412"/>
      <c r="G797" s="412"/>
      <c r="H797" s="411">
        <f t="shared" si="24"/>
        <v>0</v>
      </c>
      <c r="I797" s="411">
        <f t="shared" si="25"/>
        <v>0</v>
      </c>
    </row>
    <row r="798" spans="1:9" s="13" customFormat="1" hidden="1">
      <c r="A798" s="851"/>
      <c r="B798" s="224"/>
      <c r="C798" s="314"/>
      <c r="D798" s="314"/>
      <c r="E798" s="315"/>
      <c r="F798" s="412"/>
      <c r="G798" s="412"/>
      <c r="H798" s="411">
        <f t="shared" si="24"/>
        <v>0</v>
      </c>
      <c r="I798" s="411">
        <f t="shared" si="25"/>
        <v>0</v>
      </c>
    </row>
    <row r="799" spans="1:9" s="13" customFormat="1" hidden="1">
      <c r="A799" s="851"/>
      <c r="B799" s="224"/>
      <c r="C799" s="314"/>
      <c r="D799" s="314"/>
      <c r="E799" s="315"/>
      <c r="F799" s="412"/>
      <c r="G799" s="412"/>
      <c r="H799" s="411">
        <f t="shared" si="24"/>
        <v>0</v>
      </c>
      <c r="I799" s="411">
        <f t="shared" si="25"/>
        <v>0</v>
      </c>
    </row>
    <row r="800" spans="1:9" s="13" customFormat="1" hidden="1">
      <c r="A800" s="851"/>
      <c r="B800" s="224"/>
      <c r="C800" s="314"/>
      <c r="D800" s="314"/>
      <c r="E800" s="315"/>
      <c r="F800" s="412"/>
      <c r="G800" s="412"/>
      <c r="H800" s="411">
        <f t="shared" si="24"/>
        <v>0</v>
      </c>
      <c r="I800" s="411">
        <f t="shared" si="25"/>
        <v>0</v>
      </c>
    </row>
    <row r="801" spans="1:9" s="13" customFormat="1" hidden="1">
      <c r="A801" s="851"/>
      <c r="B801" s="224"/>
      <c r="C801" s="314"/>
      <c r="D801" s="314"/>
      <c r="E801" s="315"/>
      <c r="F801" s="412"/>
      <c r="G801" s="412"/>
      <c r="H801" s="411">
        <f t="shared" si="24"/>
        <v>0</v>
      </c>
      <c r="I801" s="411">
        <f t="shared" si="25"/>
        <v>0</v>
      </c>
    </row>
    <row r="802" spans="1:9" s="13" customFormat="1" hidden="1">
      <c r="A802" s="851"/>
      <c r="B802" s="224"/>
      <c r="C802" s="314"/>
      <c r="D802" s="314"/>
      <c r="E802" s="315"/>
      <c r="F802" s="412"/>
      <c r="G802" s="412"/>
      <c r="H802" s="411">
        <f t="shared" si="24"/>
        <v>0</v>
      </c>
      <c r="I802" s="411">
        <f t="shared" si="25"/>
        <v>0</v>
      </c>
    </row>
    <row r="803" spans="1:9" s="13" customFormat="1" hidden="1">
      <c r="A803" s="851"/>
      <c r="B803" s="224"/>
      <c r="C803" s="314"/>
      <c r="D803" s="314"/>
      <c r="E803" s="315"/>
      <c r="F803" s="412"/>
      <c r="G803" s="412"/>
      <c r="H803" s="411">
        <f t="shared" si="24"/>
        <v>0</v>
      </c>
      <c r="I803" s="411">
        <f t="shared" si="25"/>
        <v>0</v>
      </c>
    </row>
    <row r="804" spans="1:9" s="13" customFormat="1" hidden="1">
      <c r="A804" s="851"/>
      <c r="B804" s="224"/>
      <c r="C804" s="314"/>
      <c r="D804" s="314"/>
      <c r="E804" s="315"/>
      <c r="F804" s="412"/>
      <c r="G804" s="412"/>
      <c r="H804" s="411">
        <f t="shared" si="24"/>
        <v>0</v>
      </c>
      <c r="I804" s="411">
        <f t="shared" si="25"/>
        <v>0</v>
      </c>
    </row>
    <row r="805" spans="1:9" s="13" customFormat="1" hidden="1">
      <c r="A805" s="851"/>
      <c r="B805" s="224"/>
      <c r="C805" s="314"/>
      <c r="D805" s="314"/>
      <c r="E805" s="315"/>
      <c r="F805" s="412"/>
      <c r="G805" s="412"/>
      <c r="H805" s="411">
        <f t="shared" si="24"/>
        <v>0</v>
      </c>
      <c r="I805" s="411">
        <f t="shared" si="25"/>
        <v>0</v>
      </c>
    </row>
    <row r="806" spans="1:9" s="13" customFormat="1" hidden="1">
      <c r="A806" s="851"/>
      <c r="B806" s="224"/>
      <c r="C806" s="315"/>
      <c r="D806" s="461"/>
      <c r="E806" s="315"/>
      <c r="F806" s="412"/>
      <c r="G806" s="412"/>
      <c r="H806" s="411">
        <f t="shared" si="24"/>
        <v>0</v>
      </c>
      <c r="I806" s="411">
        <f t="shared" si="25"/>
        <v>0</v>
      </c>
    </row>
    <row r="807" spans="1:9" s="13" customFormat="1" hidden="1">
      <c r="A807" s="851"/>
      <c r="B807" s="224"/>
      <c r="C807" s="465"/>
      <c r="D807" s="315"/>
      <c r="E807" s="315"/>
      <c r="F807" s="412"/>
      <c r="G807" s="412"/>
      <c r="H807" s="411">
        <f t="shared" si="24"/>
        <v>0</v>
      </c>
      <c r="I807" s="411">
        <f t="shared" si="25"/>
        <v>0</v>
      </c>
    </row>
    <row r="808" spans="1:9" s="13" customFormat="1" hidden="1">
      <c r="A808" s="851"/>
      <c r="B808" s="409"/>
      <c r="C808" s="466"/>
      <c r="D808" s="315"/>
      <c r="E808" s="315"/>
      <c r="F808" s="412"/>
      <c r="G808" s="412"/>
      <c r="H808" s="411">
        <f t="shared" si="24"/>
        <v>0</v>
      </c>
      <c r="I808" s="411">
        <f t="shared" si="25"/>
        <v>0</v>
      </c>
    </row>
    <row r="809" spans="1:9" s="13" customFormat="1" ht="18" hidden="1" customHeight="1">
      <c r="A809" s="880"/>
      <c r="B809" s="514"/>
      <c r="C809" s="515"/>
      <c r="D809" s="515"/>
      <c r="E809" s="516"/>
      <c r="F809" s="412"/>
      <c r="G809" s="412"/>
      <c r="H809" s="411">
        <f t="shared" si="24"/>
        <v>0</v>
      </c>
      <c r="I809" s="411">
        <f t="shared" si="25"/>
        <v>0</v>
      </c>
    </row>
    <row r="810" spans="1:9" s="13" customFormat="1" ht="18" hidden="1" customHeight="1">
      <c r="A810" s="880"/>
      <c r="B810" s="311"/>
      <c r="C810" s="314"/>
      <c r="D810" s="314"/>
      <c r="E810" s="312"/>
      <c r="F810" s="412"/>
      <c r="G810" s="412"/>
      <c r="H810" s="411">
        <f t="shared" si="24"/>
        <v>0</v>
      </c>
      <c r="I810" s="411">
        <f t="shared" si="25"/>
        <v>0</v>
      </c>
    </row>
    <row r="811" spans="1:9" s="13" customFormat="1" ht="18" hidden="1" customHeight="1">
      <c r="A811" s="880"/>
      <c r="B811" s="311"/>
      <c r="C811" s="314"/>
      <c r="D811" s="314"/>
      <c r="E811" s="312"/>
      <c r="F811" s="412"/>
      <c r="G811" s="412"/>
      <c r="H811" s="411">
        <f t="shared" si="24"/>
        <v>0</v>
      </c>
      <c r="I811" s="411">
        <f t="shared" si="25"/>
        <v>0</v>
      </c>
    </row>
    <row r="812" spans="1:9" s="13" customFormat="1" ht="18" hidden="1" customHeight="1">
      <c r="A812" s="880"/>
      <c r="B812" s="311"/>
      <c r="C812" s="314"/>
      <c r="D812" s="314"/>
      <c r="E812" s="312"/>
      <c r="F812" s="412"/>
      <c r="G812" s="412"/>
      <c r="H812" s="411">
        <f t="shared" si="24"/>
        <v>0</v>
      </c>
      <c r="I812" s="411">
        <f t="shared" si="25"/>
        <v>0</v>
      </c>
    </row>
    <row r="813" spans="1:9" s="13" customFormat="1" ht="18" hidden="1" customHeight="1">
      <c r="A813" s="880"/>
      <c r="B813" s="224"/>
      <c r="C813" s="314"/>
      <c r="D813" s="314"/>
      <c r="E813" s="315"/>
      <c r="F813" s="412"/>
      <c r="G813" s="412"/>
      <c r="H813" s="411">
        <f t="shared" si="24"/>
        <v>0</v>
      </c>
      <c r="I813" s="411">
        <f t="shared" si="25"/>
        <v>0</v>
      </c>
    </row>
    <row r="814" spans="1:9" s="13" customFormat="1" ht="18" hidden="1" customHeight="1">
      <c r="A814" s="880"/>
      <c r="B814" s="224"/>
      <c r="C814" s="314"/>
      <c r="D814" s="314"/>
      <c r="E814" s="315"/>
      <c r="F814" s="412"/>
      <c r="G814" s="412"/>
      <c r="H814" s="411">
        <f t="shared" si="24"/>
        <v>0</v>
      </c>
      <c r="I814" s="411">
        <f t="shared" si="25"/>
        <v>0</v>
      </c>
    </row>
    <row r="815" spans="1:9" s="13" customFormat="1" ht="18" hidden="1" customHeight="1">
      <c r="A815" s="880"/>
      <c r="B815" s="224"/>
      <c r="C815" s="314"/>
      <c r="D815" s="314"/>
      <c r="E815" s="315"/>
      <c r="F815" s="412"/>
      <c r="G815" s="412"/>
      <c r="H815" s="411">
        <f t="shared" si="24"/>
        <v>0</v>
      </c>
      <c r="I815" s="411">
        <f t="shared" si="25"/>
        <v>0</v>
      </c>
    </row>
    <row r="816" spans="1:9" s="13" customFormat="1" ht="18" hidden="1" customHeight="1">
      <c r="A816" s="880"/>
      <c r="B816" s="500"/>
      <c r="C816" s="501"/>
      <c r="D816" s="501"/>
      <c r="E816" s="502"/>
      <c r="F816" s="412"/>
      <c r="G816" s="412"/>
      <c r="H816" s="411">
        <f t="shared" si="24"/>
        <v>0</v>
      </c>
      <c r="I816" s="411">
        <f t="shared" si="25"/>
        <v>0</v>
      </c>
    </row>
    <row r="817" spans="1:10">
      <c r="A817" s="881"/>
      <c r="B817" s="383" t="s">
        <v>900</v>
      </c>
      <c r="C817" s="413">
        <f>SUM(C740:C816)</f>
        <v>1119000</v>
      </c>
      <c r="D817" s="413">
        <f>SUM(D740:D816)</f>
        <v>879000</v>
      </c>
      <c r="E817" s="413">
        <f>SUM(E740:E816)</f>
        <v>240000</v>
      </c>
      <c r="F817" s="495">
        <f>SUM(F740:F765)</f>
        <v>0</v>
      </c>
      <c r="G817" s="416">
        <f>SUM(G740:G765)</f>
        <v>0</v>
      </c>
      <c r="H817" s="776">
        <f t="shared" si="24"/>
        <v>0</v>
      </c>
      <c r="I817" s="776">
        <f t="shared" si="25"/>
        <v>2238000</v>
      </c>
    </row>
    <row r="818" spans="1:10" ht="93.75">
      <c r="A818" s="881" t="s">
        <v>363</v>
      </c>
      <c r="B818" s="311" t="s">
        <v>55</v>
      </c>
      <c r="C818" s="363">
        <v>60000</v>
      </c>
      <c r="D818" s="314"/>
      <c r="E818" s="312">
        <v>60000</v>
      </c>
      <c r="F818" s="418"/>
      <c r="G818" s="418"/>
      <c r="H818" s="776">
        <f t="shared" si="24"/>
        <v>0</v>
      </c>
      <c r="I818" s="776">
        <f t="shared" si="25"/>
        <v>120000</v>
      </c>
    </row>
    <row r="819" spans="1:10" hidden="1">
      <c r="A819" s="881"/>
      <c r="B819" s="224"/>
      <c r="C819" s="312"/>
      <c r="D819" s="314"/>
      <c r="E819" s="312"/>
      <c r="F819" s="418"/>
      <c r="G819" s="418"/>
      <c r="H819" s="411">
        <f t="shared" si="24"/>
        <v>0</v>
      </c>
      <c r="I819" s="411">
        <f t="shared" si="25"/>
        <v>0</v>
      </c>
      <c r="J819" s="160"/>
    </row>
    <row r="820" spans="1:10" hidden="1">
      <c r="A820" s="881"/>
      <c r="B820" s="224"/>
      <c r="C820" s="312"/>
      <c r="D820" s="314"/>
      <c r="E820" s="312"/>
      <c r="F820" s="412"/>
      <c r="G820" s="412"/>
      <c r="H820" s="411">
        <f t="shared" si="24"/>
        <v>0</v>
      </c>
      <c r="I820" s="411">
        <f t="shared" si="25"/>
        <v>0</v>
      </c>
      <c r="J820" s="160"/>
    </row>
    <row r="821" spans="1:10" hidden="1">
      <c r="A821" s="881"/>
      <c r="B821" s="386"/>
      <c r="C821" s="314"/>
      <c r="D821" s="314"/>
      <c r="E821" s="312"/>
      <c r="F821" s="412"/>
      <c r="G821" s="412"/>
      <c r="H821" s="411">
        <f t="shared" si="24"/>
        <v>0</v>
      </c>
      <c r="I821" s="411">
        <f t="shared" si="25"/>
        <v>0</v>
      </c>
      <c r="J821" s="160"/>
    </row>
    <row r="822" spans="1:10" hidden="1">
      <c r="A822" s="881"/>
      <c r="B822" s="386"/>
      <c r="C822" s="314"/>
      <c r="D822" s="314"/>
      <c r="E822" s="312"/>
      <c r="F822" s="412"/>
      <c r="G822" s="412"/>
      <c r="H822" s="411">
        <f t="shared" si="24"/>
        <v>0</v>
      </c>
      <c r="I822" s="411">
        <f t="shared" si="25"/>
        <v>0</v>
      </c>
      <c r="J822" s="160"/>
    </row>
    <row r="823" spans="1:10" hidden="1">
      <c r="A823" s="881"/>
      <c r="B823" s="311"/>
      <c r="C823" s="314"/>
      <c r="D823" s="314"/>
      <c r="E823" s="312"/>
      <c r="F823" s="412"/>
      <c r="G823" s="412"/>
      <c r="H823" s="411">
        <f t="shared" si="24"/>
        <v>0</v>
      </c>
      <c r="I823" s="411">
        <f t="shared" si="25"/>
        <v>0</v>
      </c>
      <c r="J823" s="160"/>
    </row>
    <row r="824" spans="1:10" hidden="1">
      <c r="A824" s="881"/>
      <c r="B824" s="311"/>
      <c r="C824" s="314"/>
      <c r="D824" s="314"/>
      <c r="E824" s="312"/>
      <c r="F824" s="412"/>
      <c r="G824" s="412"/>
      <c r="H824" s="411">
        <f t="shared" si="24"/>
        <v>0</v>
      </c>
      <c r="I824" s="411">
        <f t="shared" si="25"/>
        <v>0</v>
      </c>
      <c r="J824" s="160"/>
    </row>
    <row r="825" spans="1:10" hidden="1">
      <c r="A825" s="881"/>
      <c r="B825" s="311"/>
      <c r="C825" s="314"/>
      <c r="D825" s="314"/>
      <c r="E825" s="312"/>
      <c r="F825" s="412"/>
      <c r="G825" s="412"/>
      <c r="H825" s="411">
        <f t="shared" si="24"/>
        <v>0</v>
      </c>
      <c r="I825" s="411">
        <f t="shared" si="25"/>
        <v>0</v>
      </c>
      <c r="J825" s="160"/>
    </row>
    <row r="826" spans="1:10" hidden="1">
      <c r="A826" s="881"/>
      <c r="B826" s="311"/>
      <c r="C826" s="314"/>
      <c r="D826" s="314"/>
      <c r="E826" s="312"/>
      <c r="F826" s="412"/>
      <c r="G826" s="412"/>
      <c r="H826" s="411">
        <f t="shared" si="24"/>
        <v>0</v>
      </c>
      <c r="I826" s="411">
        <f t="shared" si="25"/>
        <v>0</v>
      </c>
      <c r="J826" s="160"/>
    </row>
    <row r="827" spans="1:10" hidden="1">
      <c r="A827" s="881"/>
      <c r="B827" s="311"/>
      <c r="C827" s="314"/>
      <c r="D827" s="314"/>
      <c r="E827" s="312"/>
      <c r="F827" s="412"/>
      <c r="G827" s="412"/>
      <c r="H827" s="411">
        <f t="shared" si="24"/>
        <v>0</v>
      </c>
      <c r="I827" s="411">
        <f t="shared" si="25"/>
        <v>0</v>
      </c>
      <c r="J827" s="160"/>
    </row>
    <row r="828" spans="1:10" hidden="1">
      <c r="A828" s="881"/>
      <c r="B828" s="311"/>
      <c r="C828" s="314"/>
      <c r="D828" s="314"/>
      <c r="E828" s="312"/>
      <c r="F828" s="412"/>
      <c r="G828" s="412"/>
      <c r="H828" s="411">
        <f t="shared" si="24"/>
        <v>0</v>
      </c>
      <c r="I828" s="411">
        <f t="shared" si="25"/>
        <v>0</v>
      </c>
      <c r="J828" s="160"/>
    </row>
    <row r="829" spans="1:10" hidden="1">
      <c r="A829" s="881"/>
      <c r="B829" s="311"/>
      <c r="C829" s="314"/>
      <c r="D829" s="314"/>
      <c r="E829" s="312"/>
      <c r="F829" s="412"/>
      <c r="G829" s="412"/>
      <c r="H829" s="411">
        <f t="shared" si="24"/>
        <v>0</v>
      </c>
      <c r="I829" s="411">
        <f t="shared" si="25"/>
        <v>0</v>
      </c>
      <c r="J829" s="160"/>
    </row>
    <row r="830" spans="1:10" s="388" customFormat="1" hidden="1">
      <c r="A830" s="881"/>
      <c r="B830" s="311"/>
      <c r="C830" s="314"/>
      <c r="D830" s="314"/>
      <c r="E830" s="312"/>
      <c r="F830" s="420"/>
      <c r="G830" s="420"/>
      <c r="H830" s="411">
        <f t="shared" si="24"/>
        <v>0</v>
      </c>
      <c r="I830" s="411">
        <f t="shared" si="25"/>
        <v>0</v>
      </c>
    </row>
    <row r="831" spans="1:10" s="389" customFormat="1" hidden="1">
      <c r="A831" s="881"/>
      <c r="B831" s="311"/>
      <c r="C831" s="314"/>
      <c r="D831" s="314"/>
      <c r="E831" s="312"/>
      <c r="F831" s="426"/>
      <c r="G831" s="426"/>
      <c r="H831" s="411">
        <f t="shared" si="24"/>
        <v>0</v>
      </c>
      <c r="I831" s="411">
        <f t="shared" si="25"/>
        <v>0</v>
      </c>
    </row>
    <row r="832" spans="1:10" hidden="1">
      <c r="A832" s="881"/>
      <c r="B832" s="311"/>
      <c r="C832" s="314"/>
      <c r="D832" s="314"/>
      <c r="E832" s="312"/>
      <c r="F832" s="412"/>
      <c r="G832" s="412"/>
      <c r="H832" s="411">
        <f t="shared" si="24"/>
        <v>0</v>
      </c>
      <c r="I832" s="411">
        <f t="shared" si="25"/>
        <v>0</v>
      </c>
      <c r="J832" s="160"/>
    </row>
    <row r="833" spans="1:9" s="160" customFormat="1" hidden="1">
      <c r="A833" s="881"/>
      <c r="B833" s="311"/>
      <c r="C833" s="314"/>
      <c r="D833" s="314"/>
      <c r="E833" s="312"/>
      <c r="F833" s="412"/>
      <c r="G833" s="412"/>
      <c r="H833" s="411">
        <f t="shared" si="24"/>
        <v>0</v>
      </c>
      <c r="I833" s="411">
        <f t="shared" si="25"/>
        <v>0</v>
      </c>
    </row>
    <row r="834" spans="1:9" s="160" customFormat="1" hidden="1">
      <c r="A834" s="881"/>
      <c r="B834" s="311"/>
      <c r="C834" s="314"/>
      <c r="D834" s="314"/>
      <c r="E834" s="312"/>
      <c r="F834" s="412"/>
      <c r="G834" s="412"/>
      <c r="H834" s="411">
        <f t="shared" si="24"/>
        <v>0</v>
      </c>
      <c r="I834" s="411">
        <f t="shared" si="25"/>
        <v>0</v>
      </c>
    </row>
    <row r="835" spans="1:9" s="160" customFormat="1" hidden="1">
      <c r="A835" s="881"/>
      <c r="B835" s="311"/>
      <c r="C835" s="314"/>
      <c r="D835" s="314"/>
      <c r="E835" s="312"/>
      <c r="F835" s="412"/>
      <c r="G835" s="412"/>
      <c r="H835" s="411">
        <f t="shared" si="24"/>
        <v>0</v>
      </c>
      <c r="I835" s="411">
        <f t="shared" si="25"/>
        <v>0</v>
      </c>
    </row>
    <row r="836" spans="1:9" s="160" customFormat="1" hidden="1">
      <c r="A836" s="881"/>
      <c r="B836" s="311"/>
      <c r="C836" s="314"/>
      <c r="D836" s="314"/>
      <c r="E836" s="312"/>
      <c r="F836" s="412"/>
      <c r="G836" s="412"/>
      <c r="H836" s="411">
        <f t="shared" si="24"/>
        <v>0</v>
      </c>
      <c r="I836" s="411">
        <f t="shared" si="25"/>
        <v>0</v>
      </c>
    </row>
    <row r="837" spans="1:9" s="160" customFormat="1" hidden="1">
      <c r="A837" s="881"/>
      <c r="B837" s="311"/>
      <c r="C837" s="314"/>
      <c r="D837" s="314"/>
      <c r="E837" s="312"/>
      <c r="F837" s="412"/>
      <c r="G837" s="412"/>
      <c r="H837" s="411">
        <f t="shared" si="24"/>
        <v>0</v>
      </c>
      <c r="I837" s="411">
        <f t="shared" si="25"/>
        <v>0</v>
      </c>
    </row>
    <row r="838" spans="1:9" s="160" customFormat="1" hidden="1">
      <c r="A838" s="881"/>
      <c r="B838" s="395"/>
      <c r="C838" s="314"/>
      <c r="D838" s="314"/>
      <c r="E838" s="315"/>
      <c r="F838" s="412"/>
      <c r="G838" s="412"/>
      <c r="H838" s="411">
        <f t="shared" si="24"/>
        <v>0</v>
      </c>
      <c r="I838" s="411">
        <f t="shared" si="25"/>
        <v>0</v>
      </c>
    </row>
    <row r="839" spans="1:9" s="160" customFormat="1" hidden="1">
      <c r="A839" s="881"/>
      <c r="B839" s="395"/>
      <c r="C839" s="314"/>
      <c r="D839" s="314"/>
      <c r="E839" s="315"/>
      <c r="F839" s="412"/>
      <c r="G839" s="412"/>
      <c r="H839" s="411">
        <f t="shared" si="24"/>
        <v>0</v>
      </c>
      <c r="I839" s="411">
        <f t="shared" si="25"/>
        <v>0</v>
      </c>
    </row>
    <row r="840" spans="1:9" s="160" customFormat="1" hidden="1">
      <c r="A840" s="881"/>
      <c r="B840" s="396"/>
      <c r="C840" s="314"/>
      <c r="D840" s="314"/>
      <c r="E840" s="315"/>
      <c r="F840" s="412"/>
      <c r="G840" s="412"/>
      <c r="H840" s="411">
        <f t="shared" si="24"/>
        <v>0</v>
      </c>
      <c r="I840" s="411">
        <f t="shared" si="25"/>
        <v>0</v>
      </c>
    </row>
    <row r="841" spans="1:9" s="160" customFormat="1" hidden="1">
      <c r="A841" s="881"/>
      <c r="B841" s="395"/>
      <c r="C841" s="314"/>
      <c r="D841" s="314"/>
      <c r="E841" s="315"/>
      <c r="F841" s="412"/>
      <c r="G841" s="412"/>
      <c r="H841" s="411">
        <f t="shared" ref="H841:H904" si="26">E841+D841-C841</f>
        <v>0</v>
      </c>
      <c r="I841" s="411">
        <f t="shared" ref="I841:I904" si="27">SUM(C841:E841)</f>
        <v>0</v>
      </c>
    </row>
    <row r="842" spans="1:9" s="160" customFormat="1" hidden="1">
      <c r="A842" s="881"/>
      <c r="B842" s="397"/>
      <c r="C842" s="314"/>
      <c r="D842" s="314"/>
      <c r="E842" s="315"/>
      <c r="F842" s="412"/>
      <c r="G842" s="412"/>
      <c r="H842" s="411">
        <f t="shared" si="26"/>
        <v>0</v>
      </c>
      <c r="I842" s="411">
        <f t="shared" si="27"/>
        <v>0</v>
      </c>
    </row>
    <row r="843" spans="1:9" s="160" customFormat="1" hidden="1">
      <c r="A843" s="881"/>
      <c r="B843" s="397"/>
      <c r="C843" s="314"/>
      <c r="D843" s="314"/>
      <c r="E843" s="315"/>
      <c r="F843" s="412"/>
      <c r="G843" s="412"/>
      <c r="H843" s="411">
        <f t="shared" si="26"/>
        <v>0</v>
      </c>
      <c r="I843" s="411">
        <f t="shared" si="27"/>
        <v>0</v>
      </c>
    </row>
    <row r="844" spans="1:9" s="160" customFormat="1" hidden="1">
      <c r="A844" s="881"/>
      <c r="B844" s="395"/>
      <c r="C844" s="314"/>
      <c r="D844" s="314"/>
      <c r="E844" s="315"/>
      <c r="F844" s="412"/>
      <c r="G844" s="412"/>
      <c r="H844" s="411">
        <f t="shared" si="26"/>
        <v>0</v>
      </c>
      <c r="I844" s="411">
        <f t="shared" si="27"/>
        <v>0</v>
      </c>
    </row>
    <row r="845" spans="1:9" s="160" customFormat="1" hidden="1">
      <c r="A845" s="881"/>
      <c r="B845" s="395"/>
      <c r="C845" s="314"/>
      <c r="D845" s="314"/>
      <c r="E845" s="315"/>
      <c r="F845" s="412"/>
      <c r="G845" s="412"/>
      <c r="H845" s="411">
        <f t="shared" si="26"/>
        <v>0</v>
      </c>
      <c r="I845" s="411">
        <f t="shared" si="27"/>
        <v>0</v>
      </c>
    </row>
    <row r="846" spans="1:9" s="160" customFormat="1" hidden="1">
      <c r="A846" s="881"/>
      <c r="B846" s="395"/>
      <c r="C846" s="314"/>
      <c r="D846" s="314"/>
      <c r="E846" s="315"/>
      <c r="F846" s="412"/>
      <c r="G846" s="412"/>
      <c r="H846" s="411">
        <f t="shared" si="26"/>
        <v>0</v>
      </c>
      <c r="I846" s="411">
        <f t="shared" si="27"/>
        <v>0</v>
      </c>
    </row>
    <row r="847" spans="1:9" s="160" customFormat="1" hidden="1">
      <c r="A847" s="881"/>
      <c r="B847" s="397"/>
      <c r="C847" s="314"/>
      <c r="D847" s="314"/>
      <c r="E847" s="315"/>
      <c r="F847" s="412"/>
      <c r="G847" s="412"/>
      <c r="H847" s="411">
        <f t="shared" si="26"/>
        <v>0</v>
      </c>
      <c r="I847" s="411">
        <f t="shared" si="27"/>
        <v>0</v>
      </c>
    </row>
    <row r="848" spans="1:9" s="160" customFormat="1" hidden="1">
      <c r="A848" s="881"/>
      <c r="B848" s="397"/>
      <c r="C848" s="314"/>
      <c r="D848" s="314"/>
      <c r="E848" s="315"/>
      <c r="F848" s="412"/>
      <c r="G848" s="412"/>
      <c r="H848" s="411">
        <f t="shared" si="26"/>
        <v>0</v>
      </c>
      <c r="I848" s="411">
        <f t="shared" si="27"/>
        <v>0</v>
      </c>
    </row>
    <row r="849" spans="1:9" s="160" customFormat="1" hidden="1">
      <c r="A849" s="881"/>
      <c r="B849" s="397"/>
      <c r="C849" s="314"/>
      <c r="D849" s="314"/>
      <c r="E849" s="315"/>
      <c r="F849" s="412"/>
      <c r="G849" s="412"/>
      <c r="H849" s="411">
        <f t="shared" si="26"/>
        <v>0</v>
      </c>
      <c r="I849" s="411">
        <f t="shared" si="27"/>
        <v>0</v>
      </c>
    </row>
    <row r="850" spans="1:9" s="160" customFormat="1" hidden="1">
      <c r="A850" s="881"/>
      <c r="B850" s="397"/>
      <c r="C850" s="314"/>
      <c r="D850" s="314"/>
      <c r="E850" s="315"/>
      <c r="F850" s="412"/>
      <c r="G850" s="412"/>
      <c r="H850" s="411">
        <f t="shared" si="26"/>
        <v>0</v>
      </c>
      <c r="I850" s="411">
        <f t="shared" si="27"/>
        <v>0</v>
      </c>
    </row>
    <row r="851" spans="1:9" s="160" customFormat="1" hidden="1">
      <c r="A851" s="881"/>
      <c r="B851" s="397"/>
      <c r="C851" s="314"/>
      <c r="D851" s="314"/>
      <c r="E851" s="315"/>
      <c r="F851" s="412"/>
      <c r="G851" s="412"/>
      <c r="H851" s="411">
        <f t="shared" si="26"/>
        <v>0</v>
      </c>
      <c r="I851" s="411">
        <f t="shared" si="27"/>
        <v>0</v>
      </c>
    </row>
    <row r="852" spans="1:9" s="160" customFormat="1" hidden="1">
      <c r="A852" s="881"/>
      <c r="B852" s="397"/>
      <c r="C852" s="314"/>
      <c r="D852" s="314"/>
      <c r="E852" s="315"/>
      <c r="F852" s="412"/>
      <c r="G852" s="412"/>
      <c r="H852" s="411">
        <f t="shared" si="26"/>
        <v>0</v>
      </c>
      <c r="I852" s="411">
        <f t="shared" si="27"/>
        <v>0</v>
      </c>
    </row>
    <row r="853" spans="1:9" s="160" customFormat="1" hidden="1">
      <c r="A853" s="881"/>
      <c r="B853" s="397"/>
      <c r="C853" s="314"/>
      <c r="D853" s="314"/>
      <c r="E853" s="315"/>
      <c r="F853" s="412"/>
      <c r="G853" s="412"/>
      <c r="H853" s="411">
        <f t="shared" si="26"/>
        <v>0</v>
      </c>
      <c r="I853" s="411">
        <f t="shared" si="27"/>
        <v>0</v>
      </c>
    </row>
    <row r="854" spans="1:9" s="160" customFormat="1" hidden="1">
      <c r="A854" s="881"/>
      <c r="B854" s="397"/>
      <c r="C854" s="314"/>
      <c r="D854" s="314"/>
      <c r="E854" s="315"/>
      <c r="F854" s="412"/>
      <c r="G854" s="412"/>
      <c r="H854" s="411">
        <f t="shared" si="26"/>
        <v>0</v>
      </c>
      <c r="I854" s="411">
        <f t="shared" si="27"/>
        <v>0</v>
      </c>
    </row>
    <row r="855" spans="1:9" s="160" customFormat="1" hidden="1">
      <c r="A855" s="881"/>
      <c r="B855" s="397"/>
      <c r="C855" s="314"/>
      <c r="D855" s="314"/>
      <c r="E855" s="315"/>
      <c r="F855" s="412"/>
      <c r="G855" s="412"/>
      <c r="H855" s="411">
        <f t="shared" si="26"/>
        <v>0</v>
      </c>
      <c r="I855" s="411">
        <f t="shared" si="27"/>
        <v>0</v>
      </c>
    </row>
    <row r="856" spans="1:9" s="160" customFormat="1" hidden="1">
      <c r="A856" s="881"/>
      <c r="B856" s="224"/>
      <c r="C856" s="314"/>
      <c r="D856" s="314"/>
      <c r="E856" s="315"/>
      <c r="F856" s="412"/>
      <c r="G856" s="412"/>
      <c r="H856" s="411">
        <f t="shared" si="26"/>
        <v>0</v>
      </c>
      <c r="I856" s="411">
        <f t="shared" si="27"/>
        <v>0</v>
      </c>
    </row>
    <row r="857" spans="1:9" s="160" customFormat="1" hidden="1">
      <c r="A857" s="881"/>
      <c r="B857" s="224"/>
      <c r="C857" s="314"/>
      <c r="D857" s="314"/>
      <c r="E857" s="315"/>
      <c r="F857" s="412"/>
      <c r="G857" s="412"/>
      <c r="H857" s="411">
        <f t="shared" si="26"/>
        <v>0</v>
      </c>
      <c r="I857" s="411">
        <f t="shared" si="27"/>
        <v>0</v>
      </c>
    </row>
    <row r="858" spans="1:9" s="160" customFormat="1" hidden="1">
      <c r="A858" s="881"/>
      <c r="B858" s="224"/>
      <c r="C858" s="314"/>
      <c r="D858" s="314"/>
      <c r="E858" s="315"/>
      <c r="F858" s="412"/>
      <c r="G858" s="412"/>
      <c r="H858" s="411">
        <f t="shared" si="26"/>
        <v>0</v>
      </c>
      <c r="I858" s="411">
        <f t="shared" si="27"/>
        <v>0</v>
      </c>
    </row>
    <row r="859" spans="1:9" s="160" customFormat="1" hidden="1">
      <c r="A859" s="881"/>
      <c r="B859" s="224"/>
      <c r="C859" s="314"/>
      <c r="D859" s="314"/>
      <c r="E859" s="315"/>
      <c r="F859" s="412"/>
      <c r="G859" s="412"/>
      <c r="H859" s="411">
        <f t="shared" si="26"/>
        <v>0</v>
      </c>
      <c r="I859" s="411">
        <f t="shared" si="27"/>
        <v>0</v>
      </c>
    </row>
    <row r="860" spans="1:9" s="160" customFormat="1" hidden="1">
      <c r="A860" s="881"/>
      <c r="B860" s="224"/>
      <c r="C860" s="314"/>
      <c r="D860" s="314"/>
      <c r="E860" s="315"/>
      <c r="F860" s="412"/>
      <c r="G860" s="412"/>
      <c r="H860" s="411">
        <f t="shared" si="26"/>
        <v>0</v>
      </c>
      <c r="I860" s="411">
        <f t="shared" si="27"/>
        <v>0</v>
      </c>
    </row>
    <row r="861" spans="1:9" s="160" customFormat="1" hidden="1">
      <c r="A861" s="881"/>
      <c r="B861" s="224"/>
      <c r="C861" s="314"/>
      <c r="D861" s="314"/>
      <c r="E861" s="315"/>
      <c r="F861" s="412"/>
      <c r="G861" s="412"/>
      <c r="H861" s="411">
        <f t="shared" si="26"/>
        <v>0</v>
      </c>
      <c r="I861" s="411">
        <f t="shared" si="27"/>
        <v>0</v>
      </c>
    </row>
    <row r="862" spans="1:9" s="160" customFormat="1" hidden="1">
      <c r="A862" s="881"/>
      <c r="B862" s="224"/>
      <c r="C862" s="314"/>
      <c r="D862" s="314"/>
      <c r="E862" s="315"/>
      <c r="F862" s="412"/>
      <c r="G862" s="412"/>
      <c r="H862" s="411">
        <f t="shared" si="26"/>
        <v>0</v>
      </c>
      <c r="I862" s="411">
        <f t="shared" si="27"/>
        <v>0</v>
      </c>
    </row>
    <row r="863" spans="1:9" s="160" customFormat="1" hidden="1">
      <c r="A863" s="881"/>
      <c r="B863" s="224"/>
      <c r="C863" s="314"/>
      <c r="D863" s="314"/>
      <c r="E863" s="315"/>
      <c r="F863" s="412"/>
      <c r="G863" s="412"/>
      <c r="H863" s="411">
        <f t="shared" si="26"/>
        <v>0</v>
      </c>
      <c r="I863" s="411">
        <f t="shared" si="27"/>
        <v>0</v>
      </c>
    </row>
    <row r="864" spans="1:9" s="160" customFormat="1" hidden="1">
      <c r="A864" s="881"/>
      <c r="B864" s="224"/>
      <c r="C864" s="314"/>
      <c r="D864" s="314"/>
      <c r="E864" s="315"/>
      <c r="F864" s="412"/>
      <c r="G864" s="412"/>
      <c r="H864" s="411">
        <f t="shared" si="26"/>
        <v>0</v>
      </c>
      <c r="I864" s="411">
        <f t="shared" si="27"/>
        <v>0</v>
      </c>
    </row>
    <row r="865" spans="1:9" s="160" customFormat="1" hidden="1">
      <c r="A865" s="881"/>
      <c r="B865" s="224"/>
      <c r="C865" s="314"/>
      <c r="D865" s="314"/>
      <c r="E865" s="315"/>
      <c r="F865" s="412"/>
      <c r="G865" s="412"/>
      <c r="H865" s="411">
        <f t="shared" si="26"/>
        <v>0</v>
      </c>
      <c r="I865" s="411">
        <f t="shared" si="27"/>
        <v>0</v>
      </c>
    </row>
    <row r="866" spans="1:9" s="160" customFormat="1" hidden="1">
      <c r="A866" s="881"/>
      <c r="B866" s="224"/>
      <c r="C866" s="314"/>
      <c r="D866" s="314"/>
      <c r="E866" s="315"/>
      <c r="F866" s="412"/>
      <c r="G866" s="412"/>
      <c r="H866" s="411">
        <f t="shared" si="26"/>
        <v>0</v>
      </c>
      <c r="I866" s="411">
        <f t="shared" si="27"/>
        <v>0</v>
      </c>
    </row>
    <row r="867" spans="1:9" s="160" customFormat="1" hidden="1">
      <c r="A867" s="881"/>
      <c r="B867" s="224"/>
      <c r="C867" s="314"/>
      <c r="D867" s="314"/>
      <c r="E867" s="315"/>
      <c r="F867" s="412"/>
      <c r="G867" s="412"/>
      <c r="H867" s="411">
        <f t="shared" si="26"/>
        <v>0</v>
      </c>
      <c r="I867" s="411">
        <f t="shared" si="27"/>
        <v>0</v>
      </c>
    </row>
    <row r="868" spans="1:9" s="160" customFormat="1" hidden="1">
      <c r="A868" s="881"/>
      <c r="B868" s="224"/>
      <c r="C868" s="314"/>
      <c r="D868" s="314"/>
      <c r="E868" s="315"/>
      <c r="F868" s="412"/>
      <c r="G868" s="412"/>
      <c r="H868" s="411">
        <f t="shared" si="26"/>
        <v>0</v>
      </c>
      <c r="I868" s="411">
        <f t="shared" si="27"/>
        <v>0</v>
      </c>
    </row>
    <row r="869" spans="1:9" s="160" customFormat="1" hidden="1">
      <c r="A869" s="881"/>
      <c r="B869" s="409"/>
      <c r="C869" s="465"/>
      <c r="D869" s="315"/>
      <c r="E869" s="315"/>
      <c r="F869" s="412"/>
      <c r="G869" s="412"/>
      <c r="H869" s="411">
        <f t="shared" si="26"/>
        <v>0</v>
      </c>
      <c r="I869" s="411">
        <f t="shared" si="27"/>
        <v>0</v>
      </c>
    </row>
    <row r="870" spans="1:9" s="160" customFormat="1" hidden="1">
      <c r="A870" s="881"/>
      <c r="B870" s="409"/>
      <c r="C870" s="465"/>
      <c r="D870" s="315"/>
      <c r="E870" s="315"/>
      <c r="F870" s="412"/>
      <c r="G870" s="412"/>
      <c r="H870" s="411">
        <f t="shared" si="26"/>
        <v>0</v>
      </c>
      <c r="I870" s="411">
        <f t="shared" si="27"/>
        <v>0</v>
      </c>
    </row>
    <row r="871" spans="1:9" s="160" customFormat="1" hidden="1">
      <c r="A871" s="881"/>
      <c r="B871" s="409"/>
      <c r="C871" s="465"/>
      <c r="D871" s="315"/>
      <c r="E871" s="315"/>
      <c r="F871" s="412"/>
      <c r="G871" s="412"/>
      <c r="H871" s="411">
        <f t="shared" si="26"/>
        <v>0</v>
      </c>
      <c r="I871" s="411">
        <f t="shared" si="27"/>
        <v>0</v>
      </c>
    </row>
    <row r="872" spans="1:9" s="160" customFormat="1" hidden="1">
      <c r="A872" s="881"/>
      <c r="B872" s="409"/>
      <c r="C872" s="465"/>
      <c r="D872" s="315"/>
      <c r="E872" s="315"/>
      <c r="F872" s="412"/>
      <c r="G872" s="412"/>
      <c r="H872" s="411">
        <f t="shared" si="26"/>
        <v>0</v>
      </c>
      <c r="I872" s="411">
        <f t="shared" si="27"/>
        <v>0</v>
      </c>
    </row>
    <row r="873" spans="1:9" s="160" customFormat="1" hidden="1">
      <c r="A873" s="881"/>
      <c r="B873" s="409"/>
      <c r="C873" s="465"/>
      <c r="D873" s="315"/>
      <c r="E873" s="315"/>
      <c r="F873" s="412"/>
      <c r="G873" s="412"/>
      <c r="H873" s="411">
        <f t="shared" si="26"/>
        <v>0</v>
      </c>
      <c r="I873" s="411">
        <f t="shared" si="27"/>
        <v>0</v>
      </c>
    </row>
    <row r="874" spans="1:9" s="160" customFormat="1" hidden="1">
      <c r="A874" s="881"/>
      <c r="B874" s="409"/>
      <c r="C874" s="465"/>
      <c r="D874" s="315"/>
      <c r="E874" s="315"/>
      <c r="F874" s="412"/>
      <c r="G874" s="412"/>
      <c r="H874" s="411">
        <f t="shared" si="26"/>
        <v>0</v>
      </c>
      <c r="I874" s="411">
        <f t="shared" si="27"/>
        <v>0</v>
      </c>
    </row>
    <row r="875" spans="1:9" s="160" customFormat="1" hidden="1">
      <c r="A875" s="881"/>
      <c r="B875" s="409"/>
      <c r="C875" s="465"/>
      <c r="D875" s="315"/>
      <c r="E875" s="315"/>
      <c r="F875" s="412"/>
      <c r="G875" s="412"/>
      <c r="H875" s="411">
        <f t="shared" si="26"/>
        <v>0</v>
      </c>
      <c r="I875" s="411">
        <f t="shared" si="27"/>
        <v>0</v>
      </c>
    </row>
    <row r="876" spans="1:9" s="160" customFormat="1" hidden="1">
      <c r="A876" s="881"/>
      <c r="B876" s="409"/>
      <c r="C876" s="465"/>
      <c r="D876" s="315"/>
      <c r="E876" s="315"/>
      <c r="F876" s="412"/>
      <c r="G876" s="412"/>
      <c r="H876" s="411">
        <f t="shared" si="26"/>
        <v>0</v>
      </c>
      <c r="I876" s="411">
        <f t="shared" si="27"/>
        <v>0</v>
      </c>
    </row>
    <row r="877" spans="1:9" s="160" customFormat="1" hidden="1">
      <c r="A877" s="881"/>
      <c r="B877" s="224"/>
      <c r="C877" s="314"/>
      <c r="D877" s="314"/>
      <c r="E877" s="315"/>
      <c r="F877" s="412"/>
      <c r="G877" s="412"/>
      <c r="H877" s="411">
        <f t="shared" si="26"/>
        <v>0</v>
      </c>
      <c r="I877" s="411">
        <f t="shared" si="27"/>
        <v>0</v>
      </c>
    </row>
    <row r="878" spans="1:9" s="160" customFormat="1" hidden="1">
      <c r="A878" s="881"/>
      <c r="B878" s="224"/>
      <c r="C878" s="314"/>
      <c r="D878" s="314"/>
      <c r="E878" s="315"/>
      <c r="F878" s="412"/>
      <c r="G878" s="412"/>
      <c r="H878" s="411">
        <f t="shared" si="26"/>
        <v>0</v>
      </c>
      <c r="I878" s="411">
        <f t="shared" si="27"/>
        <v>0</v>
      </c>
    </row>
    <row r="879" spans="1:9" s="160" customFormat="1" hidden="1">
      <c r="A879" s="881"/>
      <c r="B879" s="224"/>
      <c r="C879" s="314"/>
      <c r="D879" s="314"/>
      <c r="E879" s="315"/>
      <c r="F879" s="412"/>
      <c r="G879" s="412"/>
      <c r="H879" s="411">
        <f t="shared" si="26"/>
        <v>0</v>
      </c>
      <c r="I879" s="411">
        <f t="shared" si="27"/>
        <v>0</v>
      </c>
    </row>
    <row r="880" spans="1:9" s="160" customFormat="1" hidden="1">
      <c r="A880" s="881"/>
      <c r="B880" s="224"/>
      <c r="C880" s="314"/>
      <c r="D880" s="314"/>
      <c r="E880" s="315"/>
      <c r="F880" s="412"/>
      <c r="G880" s="412"/>
      <c r="H880" s="411">
        <f t="shared" si="26"/>
        <v>0</v>
      </c>
      <c r="I880" s="411">
        <f t="shared" si="27"/>
        <v>0</v>
      </c>
    </row>
    <row r="881" spans="1:9" s="160" customFormat="1" hidden="1">
      <c r="A881" s="881"/>
      <c r="B881" s="224"/>
      <c r="C881" s="314"/>
      <c r="D881" s="314"/>
      <c r="E881" s="315"/>
      <c r="F881" s="412"/>
      <c r="G881" s="412"/>
      <c r="H881" s="411">
        <f t="shared" si="26"/>
        <v>0</v>
      </c>
      <c r="I881" s="411">
        <f t="shared" si="27"/>
        <v>0</v>
      </c>
    </row>
    <row r="882" spans="1:9" s="160" customFormat="1" hidden="1">
      <c r="A882" s="881"/>
      <c r="B882" s="224"/>
      <c r="C882" s="314"/>
      <c r="D882" s="314"/>
      <c r="E882" s="315"/>
      <c r="F882" s="412"/>
      <c r="G882" s="412"/>
      <c r="H882" s="411">
        <f t="shared" si="26"/>
        <v>0</v>
      </c>
      <c r="I882" s="411">
        <f t="shared" si="27"/>
        <v>0</v>
      </c>
    </row>
    <row r="883" spans="1:9" s="160" customFormat="1" hidden="1">
      <c r="A883" s="881"/>
      <c r="B883" s="224"/>
      <c r="C883" s="314"/>
      <c r="D883" s="314"/>
      <c r="E883" s="315"/>
      <c r="F883" s="412"/>
      <c r="G883" s="412"/>
      <c r="H883" s="411">
        <f t="shared" si="26"/>
        <v>0</v>
      </c>
      <c r="I883" s="411">
        <f t="shared" si="27"/>
        <v>0</v>
      </c>
    </row>
    <row r="884" spans="1:9" s="160" customFormat="1" hidden="1">
      <c r="A884" s="881"/>
      <c r="B884" s="224"/>
      <c r="C884" s="314"/>
      <c r="D884" s="314"/>
      <c r="E884" s="315"/>
      <c r="F884" s="412"/>
      <c r="G884" s="412"/>
      <c r="H884" s="411">
        <f t="shared" si="26"/>
        <v>0</v>
      </c>
      <c r="I884" s="411">
        <f t="shared" si="27"/>
        <v>0</v>
      </c>
    </row>
    <row r="885" spans="1:9" s="160" customFormat="1" hidden="1">
      <c r="A885" s="881"/>
      <c r="B885" s="224"/>
      <c r="C885" s="314"/>
      <c r="D885" s="314"/>
      <c r="E885" s="315"/>
      <c r="F885" s="412"/>
      <c r="G885" s="412"/>
      <c r="H885" s="411">
        <f t="shared" si="26"/>
        <v>0</v>
      </c>
      <c r="I885" s="411">
        <f t="shared" si="27"/>
        <v>0</v>
      </c>
    </row>
    <row r="886" spans="1:9" s="160" customFormat="1" hidden="1">
      <c r="A886" s="881"/>
      <c r="B886" s="224"/>
      <c r="C886" s="314"/>
      <c r="D886" s="314"/>
      <c r="E886" s="315"/>
      <c r="F886" s="412"/>
      <c r="G886" s="412"/>
      <c r="H886" s="411">
        <f t="shared" si="26"/>
        <v>0</v>
      </c>
      <c r="I886" s="411">
        <f t="shared" si="27"/>
        <v>0</v>
      </c>
    </row>
    <row r="887" spans="1:9" s="160" customFormat="1" hidden="1">
      <c r="A887" s="881"/>
      <c r="B887" s="224"/>
      <c r="C887" s="314"/>
      <c r="D887" s="314"/>
      <c r="E887" s="315"/>
      <c r="F887" s="412"/>
      <c r="G887" s="412"/>
      <c r="H887" s="411">
        <f t="shared" si="26"/>
        <v>0</v>
      </c>
      <c r="I887" s="411">
        <f t="shared" si="27"/>
        <v>0</v>
      </c>
    </row>
    <row r="888" spans="1:9" s="160" customFormat="1" hidden="1">
      <c r="A888" s="881"/>
      <c r="B888" s="224"/>
      <c r="C888" s="314"/>
      <c r="D888" s="314"/>
      <c r="E888" s="315"/>
      <c r="F888" s="412"/>
      <c r="G888" s="412"/>
      <c r="H888" s="411">
        <f t="shared" si="26"/>
        <v>0</v>
      </c>
      <c r="I888" s="411">
        <f t="shared" si="27"/>
        <v>0</v>
      </c>
    </row>
    <row r="889" spans="1:9" s="160" customFormat="1" hidden="1">
      <c r="A889" s="881"/>
      <c r="B889" s="224"/>
      <c r="C889" s="314"/>
      <c r="D889" s="314"/>
      <c r="E889" s="315"/>
      <c r="F889" s="412"/>
      <c r="G889" s="412"/>
      <c r="H889" s="411">
        <f t="shared" si="26"/>
        <v>0</v>
      </c>
      <c r="I889" s="411">
        <f t="shared" si="27"/>
        <v>0</v>
      </c>
    </row>
    <row r="890" spans="1:9" s="160" customFormat="1" hidden="1">
      <c r="A890" s="881"/>
      <c r="B890" s="224"/>
      <c r="C890" s="314"/>
      <c r="D890" s="314"/>
      <c r="E890" s="315"/>
      <c r="F890" s="412"/>
      <c r="G890" s="412"/>
      <c r="H890" s="411">
        <f t="shared" si="26"/>
        <v>0</v>
      </c>
      <c r="I890" s="411">
        <f t="shared" si="27"/>
        <v>0</v>
      </c>
    </row>
    <row r="891" spans="1:9" s="160" customFormat="1" hidden="1">
      <c r="A891" s="881"/>
      <c r="B891" s="224"/>
      <c r="C891" s="314"/>
      <c r="D891" s="314"/>
      <c r="E891" s="315"/>
      <c r="F891" s="412"/>
      <c r="G891" s="412"/>
      <c r="H891" s="411">
        <f t="shared" si="26"/>
        <v>0</v>
      </c>
      <c r="I891" s="411">
        <f t="shared" si="27"/>
        <v>0</v>
      </c>
    </row>
    <row r="892" spans="1:9" s="160" customFormat="1" hidden="1">
      <c r="A892" s="881"/>
      <c r="B892" s="224"/>
      <c r="C892" s="314"/>
      <c r="D892" s="314"/>
      <c r="E892" s="315"/>
      <c r="F892" s="412"/>
      <c r="G892" s="412"/>
      <c r="H892" s="411">
        <f t="shared" si="26"/>
        <v>0</v>
      </c>
      <c r="I892" s="411">
        <f t="shared" si="27"/>
        <v>0</v>
      </c>
    </row>
    <row r="893" spans="1:9" s="160" customFormat="1" hidden="1">
      <c r="A893" s="881"/>
      <c r="B893" s="224"/>
      <c r="C893" s="314"/>
      <c r="D893" s="314"/>
      <c r="E893" s="315"/>
      <c r="F893" s="412"/>
      <c r="G893" s="412"/>
      <c r="H893" s="411">
        <f t="shared" si="26"/>
        <v>0</v>
      </c>
      <c r="I893" s="411">
        <f t="shared" si="27"/>
        <v>0</v>
      </c>
    </row>
    <row r="894" spans="1:9" s="160" customFormat="1" hidden="1">
      <c r="A894" s="881"/>
      <c r="B894" s="224"/>
      <c r="C894" s="314"/>
      <c r="D894" s="314"/>
      <c r="E894" s="315"/>
      <c r="F894" s="412"/>
      <c r="G894" s="412"/>
      <c r="H894" s="411">
        <f t="shared" si="26"/>
        <v>0</v>
      </c>
      <c r="I894" s="411">
        <f t="shared" si="27"/>
        <v>0</v>
      </c>
    </row>
    <row r="895" spans="1:9" s="160" customFormat="1" hidden="1">
      <c r="A895" s="881"/>
      <c r="B895" s="224"/>
      <c r="C895" s="314"/>
      <c r="D895" s="314"/>
      <c r="E895" s="315"/>
      <c r="F895" s="412"/>
      <c r="G895" s="412"/>
      <c r="H895" s="411">
        <f t="shared" si="26"/>
        <v>0</v>
      </c>
      <c r="I895" s="411">
        <f t="shared" si="27"/>
        <v>0</v>
      </c>
    </row>
    <row r="896" spans="1:9" s="160" customFormat="1" hidden="1">
      <c r="A896" s="881"/>
      <c r="B896" s="224"/>
      <c r="C896" s="314"/>
      <c r="D896" s="314"/>
      <c r="E896" s="315"/>
      <c r="F896" s="412"/>
      <c r="G896" s="412"/>
      <c r="H896" s="411">
        <f t="shared" si="26"/>
        <v>0</v>
      </c>
      <c r="I896" s="411">
        <f t="shared" si="27"/>
        <v>0</v>
      </c>
    </row>
    <row r="897" spans="1:9" s="160" customFormat="1" hidden="1">
      <c r="A897" s="881"/>
      <c r="B897" s="224"/>
      <c r="C897" s="314"/>
      <c r="D897" s="314"/>
      <c r="E897" s="315"/>
      <c r="F897" s="412"/>
      <c r="G897" s="412"/>
      <c r="H897" s="411">
        <f t="shared" si="26"/>
        <v>0</v>
      </c>
      <c r="I897" s="411">
        <f t="shared" si="27"/>
        <v>0</v>
      </c>
    </row>
    <row r="898" spans="1:9" s="160" customFormat="1" hidden="1">
      <c r="A898" s="885"/>
      <c r="B898" s="517"/>
      <c r="C898" s="515"/>
      <c r="D898" s="515"/>
      <c r="E898" s="518"/>
      <c r="F898" s="412"/>
      <c r="G898" s="412"/>
      <c r="H898" s="411">
        <f t="shared" si="26"/>
        <v>0</v>
      </c>
      <c r="I898" s="411">
        <f t="shared" si="27"/>
        <v>0</v>
      </c>
    </row>
    <row r="899" spans="1:9" s="160" customFormat="1" hidden="1">
      <c r="A899" s="885"/>
      <c r="B899" s="224"/>
      <c r="C899" s="314"/>
      <c r="D899" s="314"/>
      <c r="E899" s="315"/>
      <c r="F899" s="412"/>
      <c r="G899" s="412"/>
      <c r="H899" s="411">
        <f t="shared" si="26"/>
        <v>0</v>
      </c>
      <c r="I899" s="411">
        <f t="shared" si="27"/>
        <v>0</v>
      </c>
    </row>
    <row r="900" spans="1:9" s="160" customFormat="1" hidden="1">
      <c r="A900" s="885"/>
      <c r="B900" s="224"/>
      <c r="C900" s="314"/>
      <c r="D900" s="314"/>
      <c r="E900" s="315"/>
      <c r="F900" s="412"/>
      <c r="G900" s="412"/>
      <c r="H900" s="411">
        <f t="shared" si="26"/>
        <v>0</v>
      </c>
      <c r="I900" s="411">
        <f t="shared" si="27"/>
        <v>0</v>
      </c>
    </row>
    <row r="901" spans="1:9" s="160" customFormat="1" hidden="1">
      <c r="A901" s="885"/>
      <c r="B901" s="224"/>
      <c r="C901" s="314"/>
      <c r="D901" s="314"/>
      <c r="E901" s="315"/>
      <c r="F901" s="412"/>
      <c r="G901" s="412"/>
      <c r="H901" s="411">
        <f t="shared" si="26"/>
        <v>0</v>
      </c>
      <c r="I901" s="411">
        <f t="shared" si="27"/>
        <v>0</v>
      </c>
    </row>
    <row r="902" spans="1:9" s="160" customFormat="1" hidden="1">
      <c r="A902" s="885"/>
      <c r="B902" s="224"/>
      <c r="C902" s="314"/>
      <c r="D902" s="314"/>
      <c r="E902" s="315"/>
      <c r="F902" s="412"/>
      <c r="G902" s="412"/>
      <c r="H902" s="411">
        <f t="shared" si="26"/>
        <v>0</v>
      </c>
      <c r="I902" s="411">
        <f t="shared" si="27"/>
        <v>0</v>
      </c>
    </row>
    <row r="903" spans="1:9" s="160" customFormat="1" hidden="1">
      <c r="A903" s="885"/>
      <c r="B903" s="224"/>
      <c r="C903" s="314"/>
      <c r="D903" s="314"/>
      <c r="E903" s="315"/>
      <c r="F903" s="412"/>
      <c r="G903" s="412"/>
      <c r="H903" s="411">
        <f t="shared" si="26"/>
        <v>0</v>
      </c>
      <c r="I903" s="411">
        <f t="shared" si="27"/>
        <v>0</v>
      </c>
    </row>
    <row r="904" spans="1:9" s="160" customFormat="1" hidden="1">
      <c r="A904" s="885"/>
      <c r="B904" s="224"/>
      <c r="C904" s="314"/>
      <c r="D904" s="314"/>
      <c r="E904" s="315"/>
      <c r="F904" s="412"/>
      <c r="G904" s="412"/>
      <c r="H904" s="411">
        <f t="shared" si="26"/>
        <v>0</v>
      </c>
      <c r="I904" s="411">
        <f t="shared" si="27"/>
        <v>0</v>
      </c>
    </row>
    <row r="905" spans="1:9" s="160" customFormat="1" hidden="1">
      <c r="A905" s="885"/>
      <c r="B905" s="224"/>
      <c r="C905" s="314"/>
      <c r="D905" s="314"/>
      <c r="E905" s="315"/>
      <c r="F905" s="412"/>
      <c r="G905" s="412"/>
      <c r="H905" s="411">
        <f t="shared" ref="H905:H968" si="28">E905+D905-C905</f>
        <v>0</v>
      </c>
      <c r="I905" s="411">
        <f t="shared" ref="I905:I968" si="29">SUM(C905:E905)</f>
        <v>0</v>
      </c>
    </row>
    <row r="906" spans="1:9" s="160" customFormat="1" hidden="1">
      <c r="A906" s="885"/>
      <c r="B906" s="224"/>
      <c r="C906" s="314"/>
      <c r="D906" s="314"/>
      <c r="E906" s="315"/>
      <c r="F906" s="412"/>
      <c r="G906" s="412"/>
      <c r="H906" s="411">
        <f t="shared" si="28"/>
        <v>0</v>
      </c>
      <c r="I906" s="411">
        <f t="shared" si="29"/>
        <v>0</v>
      </c>
    </row>
    <row r="907" spans="1:9" s="160" customFormat="1" hidden="1">
      <c r="A907" s="885"/>
      <c r="B907" s="224"/>
      <c r="C907" s="314"/>
      <c r="D907" s="314"/>
      <c r="E907" s="315"/>
      <c r="F907" s="412"/>
      <c r="G907" s="412"/>
      <c r="H907" s="411">
        <f t="shared" si="28"/>
        <v>0</v>
      </c>
      <c r="I907" s="411">
        <f t="shared" si="29"/>
        <v>0</v>
      </c>
    </row>
    <row r="908" spans="1:9" s="160" customFormat="1" hidden="1">
      <c r="A908" s="885"/>
      <c r="B908" s="224"/>
      <c r="C908" s="314"/>
      <c r="D908" s="314"/>
      <c r="E908" s="315"/>
      <c r="F908" s="412"/>
      <c r="G908" s="412"/>
      <c r="H908" s="411">
        <f t="shared" si="28"/>
        <v>0</v>
      </c>
      <c r="I908" s="411">
        <f t="shared" si="29"/>
        <v>0</v>
      </c>
    </row>
    <row r="909" spans="1:9" s="160" customFormat="1" hidden="1">
      <c r="A909" s="885"/>
      <c r="B909" s="224"/>
      <c r="C909" s="314"/>
      <c r="D909" s="314"/>
      <c r="E909" s="315"/>
      <c r="F909" s="412"/>
      <c r="G909" s="412"/>
      <c r="H909" s="411">
        <f t="shared" si="28"/>
        <v>0</v>
      </c>
      <c r="I909" s="411">
        <f t="shared" si="29"/>
        <v>0</v>
      </c>
    </row>
    <row r="910" spans="1:9" s="160" customFormat="1" hidden="1">
      <c r="A910" s="885"/>
      <c r="B910" s="224"/>
      <c r="C910" s="314"/>
      <c r="D910" s="314"/>
      <c r="E910" s="315"/>
      <c r="F910" s="412"/>
      <c r="G910" s="412"/>
      <c r="H910" s="411">
        <f t="shared" si="28"/>
        <v>0</v>
      </c>
      <c r="I910" s="411">
        <f t="shared" si="29"/>
        <v>0</v>
      </c>
    </row>
    <row r="911" spans="1:9" s="160" customFormat="1" hidden="1">
      <c r="A911" s="885"/>
      <c r="B911" s="311"/>
      <c r="C911" s="314"/>
      <c r="D911" s="314"/>
      <c r="E911" s="312"/>
      <c r="F911" s="412"/>
      <c r="G911" s="412"/>
      <c r="H911" s="411">
        <f t="shared" si="28"/>
        <v>0</v>
      </c>
      <c r="I911" s="411">
        <f t="shared" si="29"/>
        <v>0</v>
      </c>
    </row>
    <row r="912" spans="1:9" s="160" customFormat="1" hidden="1">
      <c r="A912" s="885"/>
      <c r="B912" s="311"/>
      <c r="C912" s="314"/>
      <c r="D912" s="314"/>
      <c r="E912" s="312"/>
      <c r="F912" s="412"/>
      <c r="G912" s="412"/>
      <c r="H912" s="411">
        <f t="shared" si="28"/>
        <v>0</v>
      </c>
      <c r="I912" s="411">
        <f t="shared" si="29"/>
        <v>0</v>
      </c>
    </row>
    <row r="913" spans="1:10" hidden="1">
      <c r="A913" s="885"/>
      <c r="B913" s="311"/>
      <c r="C913" s="314"/>
      <c r="D913" s="314"/>
      <c r="E913" s="312"/>
      <c r="F913" s="412"/>
      <c r="G913" s="412"/>
      <c r="H913" s="411">
        <f t="shared" si="28"/>
        <v>0</v>
      </c>
      <c r="I913" s="411">
        <f t="shared" si="29"/>
        <v>0</v>
      </c>
      <c r="J913" s="160"/>
    </row>
    <row r="914" spans="1:10" hidden="1">
      <c r="A914" s="885"/>
      <c r="B914" s="311"/>
      <c r="C914" s="314"/>
      <c r="D914" s="314"/>
      <c r="E914" s="312"/>
      <c r="F914" s="412"/>
      <c r="G914" s="412"/>
      <c r="H914" s="411">
        <f t="shared" si="28"/>
        <v>0</v>
      </c>
      <c r="I914" s="411">
        <f t="shared" si="29"/>
        <v>0</v>
      </c>
      <c r="J914" s="160"/>
    </row>
    <row r="915" spans="1:10" hidden="1">
      <c r="A915" s="885"/>
      <c r="B915" s="311"/>
      <c r="C915" s="314"/>
      <c r="D915" s="314"/>
      <c r="E915" s="312"/>
      <c r="F915" s="412"/>
      <c r="G915" s="412"/>
      <c r="H915" s="411">
        <f t="shared" si="28"/>
        <v>0</v>
      </c>
      <c r="I915" s="411">
        <f t="shared" si="29"/>
        <v>0</v>
      </c>
      <c r="J915" s="160"/>
    </row>
    <row r="916" spans="1:10" hidden="1">
      <c r="A916" s="885"/>
      <c r="B916" s="311"/>
      <c r="C916" s="314"/>
      <c r="D916" s="314"/>
      <c r="E916" s="312"/>
      <c r="F916" s="412"/>
      <c r="G916" s="412"/>
      <c r="H916" s="411">
        <f t="shared" si="28"/>
        <v>0</v>
      </c>
      <c r="I916" s="411">
        <f t="shared" si="29"/>
        <v>0</v>
      </c>
      <c r="J916" s="160"/>
    </row>
    <row r="917" spans="1:10" s="13" customFormat="1" ht="18" hidden="1" customHeight="1">
      <c r="A917" s="880"/>
      <c r="B917" s="500"/>
      <c r="C917" s="501"/>
      <c r="D917" s="501"/>
      <c r="E917" s="506"/>
      <c r="F917" s="412"/>
      <c r="G917" s="412"/>
      <c r="H917" s="411">
        <f t="shared" si="28"/>
        <v>0</v>
      </c>
      <c r="I917" s="411">
        <f t="shared" si="29"/>
        <v>0</v>
      </c>
    </row>
    <row r="918" spans="1:10">
      <c r="A918" s="881"/>
      <c r="B918" s="383" t="s">
        <v>900</v>
      </c>
      <c r="C918" s="413">
        <f>SUM(C818:C917)</f>
        <v>60000</v>
      </c>
      <c r="D918" s="413">
        <f>SUM(D818:D917)</f>
        <v>0</v>
      </c>
      <c r="E918" s="413">
        <f>SUM(E818:E917)</f>
        <v>60000</v>
      </c>
      <c r="F918" s="495">
        <f>SUM(F818:F820)</f>
        <v>0</v>
      </c>
      <c r="G918" s="416">
        <f>SUM(G818:G820)</f>
        <v>0</v>
      </c>
      <c r="H918" s="776">
        <f t="shared" si="28"/>
        <v>0</v>
      </c>
      <c r="I918" s="776">
        <f t="shared" si="29"/>
        <v>120000</v>
      </c>
    </row>
    <row r="919" spans="1:10" ht="93.75">
      <c r="A919" s="881" t="s">
        <v>364</v>
      </c>
      <c r="B919" s="311" t="s">
        <v>55</v>
      </c>
      <c r="C919" s="363">
        <v>15000</v>
      </c>
      <c r="D919" s="314"/>
      <c r="E919" s="312">
        <v>15000</v>
      </c>
      <c r="F919" s="418"/>
      <c r="G919" s="418"/>
      <c r="H919" s="776">
        <f t="shared" si="28"/>
        <v>0</v>
      </c>
      <c r="I919" s="776">
        <f t="shared" si="29"/>
        <v>30000</v>
      </c>
    </row>
    <row r="920" spans="1:10" hidden="1">
      <c r="A920" s="881"/>
      <c r="B920" s="311"/>
      <c r="C920" s="314"/>
      <c r="D920" s="314"/>
      <c r="E920" s="312"/>
      <c r="F920" s="412"/>
      <c r="G920" s="412"/>
      <c r="H920" s="411">
        <f t="shared" si="28"/>
        <v>0</v>
      </c>
      <c r="I920" s="411">
        <f t="shared" si="29"/>
        <v>0</v>
      </c>
      <c r="J920" s="160"/>
    </row>
    <row r="921" spans="1:10" hidden="1">
      <c r="A921" s="881"/>
      <c r="B921" s="311"/>
      <c r="C921" s="314"/>
      <c r="D921" s="314"/>
      <c r="E921" s="312"/>
      <c r="F921" s="412"/>
      <c r="G921" s="412"/>
      <c r="H921" s="411">
        <f t="shared" si="28"/>
        <v>0</v>
      </c>
      <c r="I921" s="411">
        <f t="shared" si="29"/>
        <v>0</v>
      </c>
      <c r="J921" s="160"/>
    </row>
    <row r="922" spans="1:10" hidden="1">
      <c r="A922" s="881"/>
      <c r="B922" s="311"/>
      <c r="C922" s="314"/>
      <c r="D922" s="314"/>
      <c r="E922" s="312"/>
      <c r="F922" s="412"/>
      <c r="G922" s="412"/>
      <c r="H922" s="411">
        <f t="shared" si="28"/>
        <v>0</v>
      </c>
      <c r="I922" s="411">
        <f t="shared" si="29"/>
        <v>0</v>
      </c>
      <c r="J922" s="160"/>
    </row>
    <row r="923" spans="1:10" hidden="1">
      <c r="A923" s="881"/>
      <c r="B923" s="311"/>
      <c r="C923" s="314"/>
      <c r="D923" s="314"/>
      <c r="E923" s="312"/>
      <c r="F923" s="412"/>
      <c r="G923" s="412"/>
      <c r="H923" s="411">
        <f t="shared" si="28"/>
        <v>0</v>
      </c>
      <c r="I923" s="411">
        <f t="shared" si="29"/>
        <v>0</v>
      </c>
      <c r="J923" s="160"/>
    </row>
    <row r="924" spans="1:10" ht="78" hidden="1" customHeight="1">
      <c r="A924" s="881"/>
      <c r="B924" s="311"/>
      <c r="C924" s="314"/>
      <c r="D924" s="314"/>
      <c r="E924" s="312"/>
      <c r="F924" s="412"/>
      <c r="G924" s="412"/>
      <c r="H924" s="411">
        <f t="shared" si="28"/>
        <v>0</v>
      </c>
      <c r="I924" s="411">
        <f t="shared" si="29"/>
        <v>0</v>
      </c>
      <c r="J924" s="160"/>
    </row>
    <row r="925" spans="1:10" hidden="1">
      <c r="A925" s="881"/>
      <c r="B925" s="365"/>
      <c r="C925" s="312"/>
      <c r="D925" s="314"/>
      <c r="E925" s="312"/>
      <c r="F925" s="412"/>
      <c r="G925" s="412"/>
      <c r="H925" s="411">
        <f t="shared" si="28"/>
        <v>0</v>
      </c>
      <c r="I925" s="411">
        <f t="shared" si="29"/>
        <v>0</v>
      </c>
      <c r="J925" s="160"/>
    </row>
    <row r="926" spans="1:10" hidden="1">
      <c r="A926" s="881"/>
      <c r="B926" s="434"/>
      <c r="C926" s="314"/>
      <c r="D926" s="392"/>
      <c r="E926" s="312"/>
      <c r="F926" s="412"/>
      <c r="G926" s="412"/>
      <c r="H926" s="411">
        <f t="shared" si="28"/>
        <v>0</v>
      </c>
      <c r="I926" s="411">
        <f t="shared" si="29"/>
        <v>0</v>
      </c>
      <c r="J926" s="160"/>
    </row>
    <row r="927" spans="1:10" hidden="1">
      <c r="A927" s="881"/>
      <c r="B927" s="386"/>
      <c r="C927" s="314"/>
      <c r="D927" s="314"/>
      <c r="E927" s="312"/>
      <c r="F927" s="412"/>
      <c r="G927" s="412"/>
      <c r="H927" s="411">
        <f t="shared" si="28"/>
        <v>0</v>
      </c>
      <c r="I927" s="411">
        <f t="shared" si="29"/>
        <v>0</v>
      </c>
      <c r="J927" s="160"/>
    </row>
    <row r="928" spans="1:10" s="13" customFormat="1" hidden="1">
      <c r="A928" s="851"/>
      <c r="B928" s="402"/>
      <c r="C928" s="427"/>
      <c r="D928" s="427"/>
      <c r="E928" s="315"/>
      <c r="F928" s="412"/>
      <c r="G928" s="412"/>
      <c r="H928" s="411">
        <f t="shared" si="28"/>
        <v>0</v>
      </c>
      <c r="I928" s="411">
        <f t="shared" si="29"/>
        <v>0</v>
      </c>
    </row>
    <row r="929" spans="1:9" s="13" customFormat="1" hidden="1">
      <c r="A929" s="851"/>
      <c r="B929" s="402"/>
      <c r="C929" s="427"/>
      <c r="D929" s="427"/>
      <c r="E929" s="315"/>
      <c r="F929" s="412"/>
      <c r="G929" s="412"/>
      <c r="H929" s="411">
        <f t="shared" si="28"/>
        <v>0</v>
      </c>
      <c r="I929" s="411">
        <f t="shared" si="29"/>
        <v>0</v>
      </c>
    </row>
    <row r="930" spans="1:9" s="13" customFormat="1" hidden="1">
      <c r="A930" s="851"/>
      <c r="B930" s="402"/>
      <c r="C930" s="427"/>
      <c r="D930" s="427"/>
      <c r="E930" s="315"/>
      <c r="F930" s="412"/>
      <c r="G930" s="412"/>
      <c r="H930" s="411">
        <f t="shared" si="28"/>
        <v>0</v>
      </c>
      <c r="I930" s="411">
        <f t="shared" si="29"/>
        <v>0</v>
      </c>
    </row>
    <row r="931" spans="1:9" s="13" customFormat="1" hidden="1">
      <c r="A931" s="851"/>
      <c r="B931" s="402"/>
      <c r="C931" s="427"/>
      <c r="D931" s="427"/>
      <c r="E931" s="315"/>
      <c r="F931" s="412"/>
      <c r="G931" s="412"/>
      <c r="H931" s="411">
        <f t="shared" si="28"/>
        <v>0</v>
      </c>
      <c r="I931" s="411">
        <f t="shared" si="29"/>
        <v>0</v>
      </c>
    </row>
    <row r="932" spans="1:9" s="13" customFormat="1" hidden="1">
      <c r="A932" s="851"/>
      <c r="B932" s="402"/>
      <c r="C932" s="427"/>
      <c r="D932" s="427"/>
      <c r="E932" s="315"/>
      <c r="F932" s="412"/>
      <c r="G932" s="412"/>
      <c r="H932" s="411">
        <f t="shared" si="28"/>
        <v>0</v>
      </c>
      <c r="I932" s="411">
        <f t="shared" si="29"/>
        <v>0</v>
      </c>
    </row>
    <row r="933" spans="1:9" s="13" customFormat="1" hidden="1">
      <c r="A933" s="851"/>
      <c r="B933" s="402"/>
      <c r="C933" s="427"/>
      <c r="D933" s="427"/>
      <c r="E933" s="315"/>
      <c r="F933" s="412"/>
      <c r="G933" s="412"/>
      <c r="H933" s="411">
        <f t="shared" si="28"/>
        <v>0</v>
      </c>
      <c r="I933" s="411">
        <f t="shared" si="29"/>
        <v>0</v>
      </c>
    </row>
    <row r="934" spans="1:9" s="13" customFormat="1" hidden="1">
      <c r="A934" s="851"/>
      <c r="B934" s="402"/>
      <c r="C934" s="427"/>
      <c r="D934" s="427"/>
      <c r="E934" s="315"/>
      <c r="F934" s="412"/>
      <c r="G934" s="412"/>
      <c r="H934" s="411">
        <f t="shared" si="28"/>
        <v>0</v>
      </c>
      <c r="I934" s="411">
        <f t="shared" si="29"/>
        <v>0</v>
      </c>
    </row>
    <row r="935" spans="1:9" s="13" customFormat="1" hidden="1">
      <c r="A935" s="851"/>
      <c r="B935" s="402"/>
      <c r="C935" s="427"/>
      <c r="D935" s="427"/>
      <c r="E935" s="315"/>
      <c r="F935" s="412"/>
      <c r="G935" s="412"/>
      <c r="H935" s="411">
        <f t="shared" si="28"/>
        <v>0</v>
      </c>
      <c r="I935" s="411">
        <f t="shared" si="29"/>
        <v>0</v>
      </c>
    </row>
    <row r="936" spans="1:9" s="13" customFormat="1" hidden="1">
      <c r="A936" s="851"/>
      <c r="B936" s="402"/>
      <c r="C936" s="427"/>
      <c r="D936" s="427"/>
      <c r="E936" s="315"/>
      <c r="F936" s="412"/>
      <c r="G936" s="412"/>
      <c r="H936" s="411">
        <f t="shared" si="28"/>
        <v>0</v>
      </c>
      <c r="I936" s="411">
        <f t="shared" si="29"/>
        <v>0</v>
      </c>
    </row>
    <row r="937" spans="1:9" s="13" customFormat="1" hidden="1">
      <c r="A937" s="851"/>
      <c r="B937" s="402"/>
      <c r="C937" s="427"/>
      <c r="D937" s="427"/>
      <c r="E937" s="315"/>
      <c r="F937" s="412"/>
      <c r="G937" s="412"/>
      <c r="H937" s="411">
        <f t="shared" si="28"/>
        <v>0</v>
      </c>
      <c r="I937" s="411">
        <f t="shared" si="29"/>
        <v>0</v>
      </c>
    </row>
    <row r="938" spans="1:9" s="13" customFormat="1" hidden="1">
      <c r="A938" s="851"/>
      <c r="B938" s="402"/>
      <c r="C938" s="427"/>
      <c r="D938" s="427"/>
      <c r="E938" s="315"/>
      <c r="F938" s="412"/>
      <c r="G938" s="412"/>
      <c r="H938" s="411">
        <f t="shared" si="28"/>
        <v>0</v>
      </c>
      <c r="I938" s="411">
        <f t="shared" si="29"/>
        <v>0</v>
      </c>
    </row>
    <row r="939" spans="1:9" s="13" customFormat="1" hidden="1">
      <c r="A939" s="851"/>
      <c r="B939" s="224"/>
      <c r="C939" s="314"/>
      <c r="D939" s="314"/>
      <c r="E939" s="315"/>
      <c r="F939" s="412"/>
      <c r="G939" s="412"/>
      <c r="H939" s="411">
        <f t="shared" si="28"/>
        <v>0</v>
      </c>
      <c r="I939" s="411">
        <f t="shared" si="29"/>
        <v>0</v>
      </c>
    </row>
    <row r="940" spans="1:9" s="13" customFormat="1" hidden="1">
      <c r="A940" s="851"/>
      <c r="B940" s="224"/>
      <c r="C940" s="314"/>
      <c r="D940" s="314"/>
      <c r="E940" s="315"/>
      <c r="F940" s="412"/>
      <c r="G940" s="412"/>
      <c r="H940" s="411">
        <f t="shared" si="28"/>
        <v>0</v>
      </c>
      <c r="I940" s="411">
        <f t="shared" si="29"/>
        <v>0</v>
      </c>
    </row>
    <row r="941" spans="1:9" s="13" customFormat="1" hidden="1">
      <c r="A941" s="851"/>
      <c r="B941" s="224"/>
      <c r="C941" s="314"/>
      <c r="D941" s="314"/>
      <c r="E941" s="315"/>
      <c r="F941" s="412"/>
      <c r="G941" s="412"/>
      <c r="H941" s="411">
        <f t="shared" si="28"/>
        <v>0</v>
      </c>
      <c r="I941" s="411">
        <f t="shared" si="29"/>
        <v>0</v>
      </c>
    </row>
    <row r="942" spans="1:9" s="13" customFormat="1" hidden="1">
      <c r="A942" s="851"/>
      <c r="B942" s="224"/>
      <c r="C942" s="314"/>
      <c r="D942" s="314"/>
      <c r="E942" s="315"/>
      <c r="F942" s="412"/>
      <c r="G942" s="412"/>
      <c r="H942" s="411">
        <f t="shared" si="28"/>
        <v>0</v>
      </c>
      <c r="I942" s="411">
        <f t="shared" si="29"/>
        <v>0</v>
      </c>
    </row>
    <row r="943" spans="1:9" s="13" customFormat="1" hidden="1">
      <c r="A943" s="851"/>
      <c r="B943" s="224"/>
      <c r="C943" s="314"/>
      <c r="D943" s="314"/>
      <c r="E943" s="315"/>
      <c r="F943" s="412"/>
      <c r="G943" s="412"/>
      <c r="H943" s="411">
        <f t="shared" si="28"/>
        <v>0</v>
      </c>
      <c r="I943" s="411">
        <f t="shared" si="29"/>
        <v>0</v>
      </c>
    </row>
    <row r="944" spans="1:9" s="13" customFormat="1" hidden="1">
      <c r="A944" s="851"/>
      <c r="B944" s="224"/>
      <c r="C944" s="314"/>
      <c r="D944" s="314"/>
      <c r="E944" s="315"/>
      <c r="F944" s="412"/>
      <c r="G944" s="412"/>
      <c r="H944" s="411">
        <f t="shared" si="28"/>
        <v>0</v>
      </c>
      <c r="I944" s="411">
        <f t="shared" si="29"/>
        <v>0</v>
      </c>
    </row>
    <row r="945" spans="1:9" s="13" customFormat="1" hidden="1">
      <c r="A945" s="851"/>
      <c r="B945" s="224"/>
      <c r="C945" s="314"/>
      <c r="D945" s="314"/>
      <c r="E945" s="315"/>
      <c r="F945" s="412"/>
      <c r="G945" s="412"/>
      <c r="H945" s="411">
        <f t="shared" si="28"/>
        <v>0</v>
      </c>
      <c r="I945" s="411">
        <f t="shared" si="29"/>
        <v>0</v>
      </c>
    </row>
    <row r="946" spans="1:9" s="13" customFormat="1" hidden="1">
      <c r="A946" s="851"/>
      <c r="B946" s="224"/>
      <c r="C946" s="314"/>
      <c r="D946" s="314"/>
      <c r="E946" s="315"/>
      <c r="F946" s="412"/>
      <c r="G946" s="412"/>
      <c r="H946" s="411">
        <f t="shared" si="28"/>
        <v>0</v>
      </c>
      <c r="I946" s="411">
        <f t="shared" si="29"/>
        <v>0</v>
      </c>
    </row>
    <row r="947" spans="1:9" s="13" customFormat="1" hidden="1">
      <c r="A947" s="851"/>
      <c r="B947" s="224"/>
      <c r="C947" s="314"/>
      <c r="D947" s="314"/>
      <c r="E947" s="315"/>
      <c r="F947" s="412"/>
      <c r="G947" s="412"/>
      <c r="H947" s="411">
        <f t="shared" si="28"/>
        <v>0</v>
      </c>
      <c r="I947" s="411">
        <f t="shared" si="29"/>
        <v>0</v>
      </c>
    </row>
    <row r="948" spans="1:9" s="13" customFormat="1" hidden="1">
      <c r="A948" s="851"/>
      <c r="B948" s="224"/>
      <c r="C948" s="314"/>
      <c r="D948" s="314"/>
      <c r="E948" s="315"/>
      <c r="F948" s="412"/>
      <c r="G948" s="412"/>
      <c r="H948" s="411">
        <f t="shared" si="28"/>
        <v>0</v>
      </c>
      <c r="I948" s="411">
        <f t="shared" si="29"/>
        <v>0</v>
      </c>
    </row>
    <row r="949" spans="1:9" s="13" customFormat="1" hidden="1">
      <c r="A949" s="851"/>
      <c r="B949" s="224"/>
      <c r="C949" s="314"/>
      <c r="D949" s="314"/>
      <c r="E949" s="315"/>
      <c r="F949" s="412"/>
      <c r="G949" s="412"/>
      <c r="H949" s="411">
        <f t="shared" si="28"/>
        <v>0</v>
      </c>
      <c r="I949" s="411">
        <f t="shared" si="29"/>
        <v>0</v>
      </c>
    </row>
    <row r="950" spans="1:9" s="13" customFormat="1" hidden="1">
      <c r="A950" s="851"/>
      <c r="B950" s="224"/>
      <c r="C950" s="314"/>
      <c r="D950" s="314"/>
      <c r="E950" s="315"/>
      <c r="F950" s="412"/>
      <c r="G950" s="412"/>
      <c r="H950" s="411">
        <f t="shared" si="28"/>
        <v>0</v>
      </c>
      <c r="I950" s="411">
        <f t="shared" si="29"/>
        <v>0</v>
      </c>
    </row>
    <row r="951" spans="1:9" s="13" customFormat="1" hidden="1">
      <c r="A951" s="851"/>
      <c r="B951" s="224"/>
      <c r="C951" s="314"/>
      <c r="D951" s="314"/>
      <c r="E951" s="315"/>
      <c r="F951" s="412"/>
      <c r="G951" s="412"/>
      <c r="H951" s="411">
        <f t="shared" si="28"/>
        <v>0</v>
      </c>
      <c r="I951" s="411">
        <f t="shared" si="29"/>
        <v>0</v>
      </c>
    </row>
    <row r="952" spans="1:9" s="13" customFormat="1" hidden="1">
      <c r="A952" s="851"/>
      <c r="B952" s="224"/>
      <c r="C952" s="314"/>
      <c r="D952" s="314"/>
      <c r="E952" s="315"/>
      <c r="F952" s="412"/>
      <c r="G952" s="412"/>
      <c r="H952" s="411">
        <f t="shared" si="28"/>
        <v>0</v>
      </c>
      <c r="I952" s="411">
        <f t="shared" si="29"/>
        <v>0</v>
      </c>
    </row>
    <row r="953" spans="1:9" s="13" customFormat="1" hidden="1">
      <c r="A953" s="851"/>
      <c r="B953" s="224"/>
      <c r="C953" s="314"/>
      <c r="D953" s="314"/>
      <c r="E953" s="315"/>
      <c r="F953" s="412"/>
      <c r="G953" s="412"/>
      <c r="H953" s="411">
        <f t="shared" si="28"/>
        <v>0</v>
      </c>
      <c r="I953" s="411">
        <f t="shared" si="29"/>
        <v>0</v>
      </c>
    </row>
    <row r="954" spans="1:9" s="13" customFormat="1" hidden="1">
      <c r="A954" s="851"/>
      <c r="B954" s="224"/>
      <c r="C954" s="314"/>
      <c r="D954" s="314"/>
      <c r="E954" s="315"/>
      <c r="F954" s="412"/>
      <c r="G954" s="412"/>
      <c r="H954" s="411">
        <f t="shared" si="28"/>
        <v>0</v>
      </c>
      <c r="I954" s="411">
        <f t="shared" si="29"/>
        <v>0</v>
      </c>
    </row>
    <row r="955" spans="1:9" s="13" customFormat="1" hidden="1">
      <c r="A955" s="851"/>
      <c r="B955" s="467"/>
      <c r="C955" s="465"/>
      <c r="D955" s="315"/>
      <c r="E955" s="315"/>
      <c r="F955" s="412"/>
      <c r="G955" s="412"/>
      <c r="H955" s="411">
        <f t="shared" si="28"/>
        <v>0</v>
      </c>
      <c r="I955" s="411">
        <f t="shared" si="29"/>
        <v>0</v>
      </c>
    </row>
    <row r="956" spans="1:9" s="13" customFormat="1" hidden="1">
      <c r="A956" s="851"/>
      <c r="B956" s="467"/>
      <c r="C956" s="465"/>
      <c r="D956" s="315"/>
      <c r="E956" s="315"/>
      <c r="F956" s="412"/>
      <c r="G956" s="412"/>
      <c r="H956" s="411">
        <f t="shared" si="28"/>
        <v>0</v>
      </c>
      <c r="I956" s="411">
        <f t="shared" si="29"/>
        <v>0</v>
      </c>
    </row>
    <row r="957" spans="1:9" s="13" customFormat="1" hidden="1">
      <c r="A957" s="851"/>
      <c r="B957" s="407"/>
      <c r="C957" s="465"/>
      <c r="D957" s="315"/>
      <c r="E957" s="315"/>
      <c r="F957" s="412"/>
      <c r="G957" s="412"/>
      <c r="H957" s="411">
        <f t="shared" si="28"/>
        <v>0</v>
      </c>
      <c r="I957" s="411">
        <f t="shared" si="29"/>
        <v>0</v>
      </c>
    </row>
    <row r="958" spans="1:9" s="13" customFormat="1" hidden="1">
      <c r="A958" s="851"/>
      <c r="B958" s="467"/>
      <c r="C958" s="465"/>
      <c r="D958" s="315"/>
      <c r="E958" s="315"/>
      <c r="F958" s="412"/>
      <c r="G958" s="412"/>
      <c r="H958" s="411">
        <f t="shared" si="28"/>
        <v>0</v>
      </c>
      <c r="I958" s="411">
        <f t="shared" si="29"/>
        <v>0</v>
      </c>
    </row>
    <row r="959" spans="1:9" s="13" customFormat="1" hidden="1">
      <c r="A959" s="851"/>
      <c r="B959" s="467"/>
      <c r="C959" s="465"/>
      <c r="D959" s="315"/>
      <c r="E959" s="315"/>
      <c r="F959" s="412"/>
      <c r="G959" s="412"/>
      <c r="H959" s="411">
        <f t="shared" si="28"/>
        <v>0</v>
      </c>
      <c r="I959" s="411">
        <f t="shared" si="29"/>
        <v>0</v>
      </c>
    </row>
    <row r="960" spans="1:9" s="13" customFormat="1" hidden="1">
      <c r="A960" s="851"/>
      <c r="B960" s="467"/>
      <c r="C960" s="465"/>
      <c r="D960" s="315"/>
      <c r="E960" s="315"/>
      <c r="F960" s="412"/>
      <c r="G960" s="412"/>
      <c r="H960" s="411">
        <f t="shared" si="28"/>
        <v>0</v>
      </c>
      <c r="I960" s="411">
        <f t="shared" si="29"/>
        <v>0</v>
      </c>
    </row>
    <row r="961" spans="1:9" s="13" customFormat="1" hidden="1">
      <c r="A961" s="851"/>
      <c r="B961" s="467"/>
      <c r="C961" s="465"/>
      <c r="D961" s="315"/>
      <c r="E961" s="315"/>
      <c r="F961" s="412"/>
      <c r="G961" s="412"/>
      <c r="H961" s="411">
        <f t="shared" si="28"/>
        <v>0</v>
      </c>
      <c r="I961" s="411">
        <f t="shared" si="29"/>
        <v>0</v>
      </c>
    </row>
    <row r="962" spans="1:9" s="13" customFormat="1" hidden="1">
      <c r="A962" s="851"/>
      <c r="B962" s="467"/>
      <c r="C962" s="465"/>
      <c r="D962" s="315"/>
      <c r="E962" s="315"/>
      <c r="F962" s="412"/>
      <c r="G962" s="412"/>
      <c r="H962" s="411">
        <f t="shared" si="28"/>
        <v>0</v>
      </c>
      <c r="I962" s="411">
        <f t="shared" si="29"/>
        <v>0</v>
      </c>
    </row>
    <row r="963" spans="1:9" s="13" customFormat="1" hidden="1">
      <c r="A963" s="851"/>
      <c r="B963" s="407"/>
      <c r="C963" s="465"/>
      <c r="D963" s="315"/>
      <c r="E963" s="315"/>
      <c r="F963" s="412"/>
      <c r="G963" s="412"/>
      <c r="H963" s="411">
        <f t="shared" si="28"/>
        <v>0</v>
      </c>
      <c r="I963" s="411">
        <f t="shared" si="29"/>
        <v>0</v>
      </c>
    </row>
    <row r="964" spans="1:9" s="13" customFormat="1" hidden="1">
      <c r="A964" s="851"/>
      <c r="B964" s="407"/>
      <c r="C964" s="465"/>
      <c r="D964" s="315"/>
      <c r="E964" s="315"/>
      <c r="F964" s="412"/>
      <c r="G964" s="412"/>
      <c r="H964" s="411">
        <f t="shared" si="28"/>
        <v>0</v>
      </c>
      <c r="I964" s="411">
        <f t="shared" si="29"/>
        <v>0</v>
      </c>
    </row>
    <row r="965" spans="1:9" s="13" customFormat="1" hidden="1">
      <c r="A965" s="851"/>
      <c r="B965" s="467"/>
      <c r="C965" s="465"/>
      <c r="D965" s="315"/>
      <c r="E965" s="315"/>
      <c r="F965" s="412"/>
      <c r="G965" s="412"/>
      <c r="H965" s="411">
        <f t="shared" si="28"/>
        <v>0</v>
      </c>
      <c r="I965" s="411">
        <f t="shared" si="29"/>
        <v>0</v>
      </c>
    </row>
    <row r="966" spans="1:9" s="13" customFormat="1" hidden="1">
      <c r="A966" s="851"/>
      <c r="B966" s="224"/>
      <c r="C966" s="314"/>
      <c r="D966" s="314"/>
      <c r="E966" s="315"/>
      <c r="F966" s="412"/>
      <c r="G966" s="412"/>
      <c r="H966" s="411">
        <f t="shared" si="28"/>
        <v>0</v>
      </c>
      <c r="I966" s="411">
        <f t="shared" si="29"/>
        <v>0</v>
      </c>
    </row>
    <row r="967" spans="1:9" s="13" customFormat="1" hidden="1">
      <c r="A967" s="851"/>
      <c r="B967" s="224"/>
      <c r="C967" s="314"/>
      <c r="D967" s="314"/>
      <c r="E967" s="315"/>
      <c r="F967" s="412"/>
      <c r="G967" s="412"/>
      <c r="H967" s="411">
        <f t="shared" si="28"/>
        <v>0</v>
      </c>
      <c r="I967" s="411">
        <f t="shared" si="29"/>
        <v>0</v>
      </c>
    </row>
    <row r="968" spans="1:9" s="13" customFormat="1" hidden="1">
      <c r="A968" s="851"/>
      <c r="B968" s="224"/>
      <c r="C968" s="314"/>
      <c r="D968" s="314"/>
      <c r="E968" s="315"/>
      <c r="F968" s="412"/>
      <c r="G968" s="412"/>
      <c r="H968" s="411">
        <f t="shared" si="28"/>
        <v>0</v>
      </c>
      <c r="I968" s="411">
        <f t="shared" si="29"/>
        <v>0</v>
      </c>
    </row>
    <row r="969" spans="1:9" s="13" customFormat="1" hidden="1">
      <c r="A969" s="851"/>
      <c r="B969" s="224"/>
      <c r="C969" s="314"/>
      <c r="D969" s="314"/>
      <c r="E969" s="315"/>
      <c r="F969" s="412"/>
      <c r="G969" s="412"/>
      <c r="H969" s="411">
        <f t="shared" ref="H969:H1032" si="30">E969+D969-C969</f>
        <v>0</v>
      </c>
      <c r="I969" s="411">
        <f t="shared" ref="I969:I1032" si="31">SUM(C969:E969)</f>
        <v>0</v>
      </c>
    </row>
    <row r="970" spans="1:9" s="13" customFormat="1" ht="18" hidden="1" customHeight="1">
      <c r="A970" s="880"/>
      <c r="B970" s="523"/>
      <c r="C970" s="524"/>
      <c r="D970" s="518"/>
      <c r="E970" s="518"/>
      <c r="F970" s="412"/>
      <c r="G970" s="412"/>
      <c r="H970" s="411">
        <f t="shared" si="30"/>
        <v>0</v>
      </c>
      <c r="I970" s="411">
        <f t="shared" si="31"/>
        <v>0</v>
      </c>
    </row>
    <row r="971" spans="1:9" s="13" customFormat="1" ht="18" hidden="1" customHeight="1">
      <c r="A971" s="880"/>
      <c r="B971" s="467"/>
      <c r="C971" s="465"/>
      <c r="D971" s="315"/>
      <c r="E971" s="315"/>
      <c r="F971" s="412"/>
      <c r="G971" s="412"/>
      <c r="H971" s="411">
        <f t="shared" si="30"/>
        <v>0</v>
      </c>
      <c r="I971" s="411">
        <f t="shared" si="31"/>
        <v>0</v>
      </c>
    </row>
    <row r="972" spans="1:9" s="13" customFormat="1" ht="18" hidden="1" customHeight="1">
      <c r="A972" s="880"/>
      <c r="B972" s="467"/>
      <c r="C972" s="465"/>
      <c r="D972" s="315"/>
      <c r="E972" s="315"/>
      <c r="F972" s="412"/>
      <c r="G972" s="412"/>
      <c r="H972" s="411">
        <f t="shared" si="30"/>
        <v>0</v>
      </c>
      <c r="I972" s="411">
        <f t="shared" si="31"/>
        <v>0</v>
      </c>
    </row>
    <row r="973" spans="1:9" s="13" customFormat="1" ht="18" hidden="1" customHeight="1">
      <c r="A973" s="880"/>
      <c r="B973" s="467"/>
      <c r="C973" s="465"/>
      <c r="D973" s="315"/>
      <c r="E973" s="315"/>
      <c r="F973" s="412"/>
      <c r="G973" s="412"/>
      <c r="H973" s="411">
        <f t="shared" si="30"/>
        <v>0</v>
      </c>
      <c r="I973" s="411">
        <f t="shared" si="31"/>
        <v>0</v>
      </c>
    </row>
    <row r="974" spans="1:9" s="13" customFormat="1" ht="18" hidden="1" customHeight="1">
      <c r="A974" s="880"/>
      <c r="B974" s="467"/>
      <c r="C974" s="465"/>
      <c r="D974" s="315"/>
      <c r="E974" s="315"/>
      <c r="F974" s="412"/>
      <c r="G974" s="412"/>
      <c r="H974" s="411">
        <f t="shared" si="30"/>
        <v>0</v>
      </c>
      <c r="I974" s="411">
        <f t="shared" si="31"/>
        <v>0</v>
      </c>
    </row>
    <row r="975" spans="1:9" s="13" customFormat="1" ht="18" hidden="1" customHeight="1">
      <c r="A975" s="880"/>
      <c r="B975" s="467"/>
      <c r="C975" s="465"/>
      <c r="D975" s="315"/>
      <c r="E975" s="315"/>
      <c r="F975" s="412"/>
      <c r="G975" s="412"/>
      <c r="H975" s="411">
        <f t="shared" si="30"/>
        <v>0</v>
      </c>
      <c r="I975" s="411">
        <f t="shared" si="31"/>
        <v>0</v>
      </c>
    </row>
    <row r="976" spans="1:9" s="13" customFormat="1" ht="18" hidden="1" customHeight="1">
      <c r="A976" s="880"/>
      <c r="B976" s="467"/>
      <c r="C976" s="465"/>
      <c r="D976" s="315"/>
      <c r="E976" s="315"/>
      <c r="F976" s="412"/>
      <c r="G976" s="412"/>
      <c r="H976" s="411">
        <f t="shared" si="30"/>
        <v>0</v>
      </c>
      <c r="I976" s="411">
        <f t="shared" si="31"/>
        <v>0</v>
      </c>
    </row>
    <row r="977" spans="1:10" s="13" customFormat="1" ht="18" hidden="1" customHeight="1">
      <c r="A977" s="880"/>
      <c r="B977" s="467"/>
      <c r="C977" s="465"/>
      <c r="D977" s="315"/>
      <c r="E977" s="315"/>
      <c r="F977" s="412"/>
      <c r="G977" s="412"/>
      <c r="H977" s="411">
        <f t="shared" si="30"/>
        <v>0</v>
      </c>
      <c r="I977" s="411">
        <f t="shared" si="31"/>
        <v>0</v>
      </c>
    </row>
    <row r="978" spans="1:10" s="13" customFormat="1" ht="18" hidden="1" customHeight="1">
      <c r="A978" s="880"/>
      <c r="B978" s="467"/>
      <c r="C978" s="465"/>
      <c r="D978" s="315"/>
      <c r="E978" s="315"/>
      <c r="F978" s="412"/>
      <c r="G978" s="412"/>
      <c r="H978" s="411">
        <f t="shared" si="30"/>
        <v>0</v>
      </c>
      <c r="I978" s="411">
        <f t="shared" si="31"/>
        <v>0</v>
      </c>
    </row>
    <row r="979" spans="1:10" s="13" customFormat="1" ht="18" hidden="1" customHeight="1">
      <c r="A979" s="880"/>
      <c r="B979" s="467"/>
      <c r="C979" s="465"/>
      <c r="D979" s="315"/>
      <c r="E979" s="315"/>
      <c r="F979" s="412"/>
      <c r="G979" s="412"/>
      <c r="H979" s="411">
        <f t="shared" si="30"/>
        <v>0</v>
      </c>
      <c r="I979" s="411">
        <f t="shared" si="31"/>
        <v>0</v>
      </c>
    </row>
    <row r="980" spans="1:10" s="13" customFormat="1" ht="18" hidden="1" customHeight="1">
      <c r="A980" s="880"/>
      <c r="B980" s="467"/>
      <c r="C980" s="465"/>
      <c r="D980" s="315"/>
      <c r="E980" s="315"/>
      <c r="F980" s="412"/>
      <c r="G980" s="412"/>
      <c r="H980" s="411">
        <f t="shared" si="30"/>
        <v>0</v>
      </c>
      <c r="I980" s="411">
        <f t="shared" si="31"/>
        <v>0</v>
      </c>
    </row>
    <row r="981" spans="1:10" s="13" customFormat="1" ht="18" hidden="1" customHeight="1">
      <c r="A981" s="880"/>
      <c r="B981" s="467"/>
      <c r="C981" s="465"/>
      <c r="D981" s="315"/>
      <c r="E981" s="315"/>
      <c r="F981" s="412"/>
      <c r="G981" s="412"/>
      <c r="H981" s="411">
        <f t="shared" si="30"/>
        <v>0</v>
      </c>
      <c r="I981" s="411">
        <f t="shared" si="31"/>
        <v>0</v>
      </c>
    </row>
    <row r="982" spans="1:10" s="13" customFormat="1" ht="18" hidden="1" customHeight="1">
      <c r="A982" s="880"/>
      <c r="B982" s="224"/>
      <c r="C982" s="314"/>
      <c r="D982" s="314"/>
      <c r="E982" s="315"/>
      <c r="F982" s="412"/>
      <c r="G982" s="412"/>
      <c r="H982" s="411">
        <f t="shared" si="30"/>
        <v>0</v>
      </c>
      <c r="I982" s="411">
        <f t="shared" si="31"/>
        <v>0</v>
      </c>
    </row>
    <row r="983" spans="1:10" s="13" customFormat="1" ht="18" hidden="1" customHeight="1">
      <c r="A983" s="880"/>
      <c r="B983" s="224"/>
      <c r="C983" s="314"/>
      <c r="D983" s="314"/>
      <c r="E983" s="315"/>
      <c r="F983" s="412"/>
      <c r="G983" s="412"/>
      <c r="H983" s="411">
        <f t="shared" si="30"/>
        <v>0</v>
      </c>
      <c r="I983" s="411">
        <f t="shared" si="31"/>
        <v>0</v>
      </c>
    </row>
    <row r="984" spans="1:10" s="13" customFormat="1" ht="18" hidden="1" customHeight="1">
      <c r="A984" s="880"/>
      <c r="B984" s="224"/>
      <c r="C984" s="314"/>
      <c r="D984" s="314"/>
      <c r="E984" s="315"/>
      <c r="F984" s="412"/>
      <c r="G984" s="412"/>
      <c r="H984" s="411">
        <f t="shared" si="30"/>
        <v>0</v>
      </c>
      <c r="I984" s="411">
        <f t="shared" si="31"/>
        <v>0</v>
      </c>
    </row>
    <row r="985" spans="1:10" s="13" customFormat="1" ht="18" hidden="1" customHeight="1">
      <c r="A985" s="880"/>
      <c r="B985" s="500"/>
      <c r="C985" s="501"/>
      <c r="D985" s="501"/>
      <c r="E985" s="502"/>
      <c r="F985" s="412"/>
      <c r="G985" s="412"/>
      <c r="H985" s="411">
        <f t="shared" si="30"/>
        <v>0</v>
      </c>
      <c r="I985" s="411">
        <f t="shared" si="31"/>
        <v>0</v>
      </c>
    </row>
    <row r="986" spans="1:10">
      <c r="A986" s="881"/>
      <c r="B986" s="383" t="s">
        <v>900</v>
      </c>
      <c r="C986" s="413">
        <f>SUM(C919:C985)</f>
        <v>15000</v>
      </c>
      <c r="D986" s="413">
        <f>SUM(D919:D985)</f>
        <v>0</v>
      </c>
      <c r="E986" s="413">
        <f>SUM(E919:E985)</f>
        <v>15000</v>
      </c>
      <c r="F986" s="495">
        <f>SUM(F919:F920)</f>
        <v>0</v>
      </c>
      <c r="G986" s="416">
        <f>SUM(G919:G920)</f>
        <v>0</v>
      </c>
      <c r="H986" s="776">
        <f t="shared" si="30"/>
        <v>0</v>
      </c>
      <c r="I986" s="776">
        <f t="shared" si="31"/>
        <v>30000</v>
      </c>
    </row>
    <row r="987" spans="1:10" ht="93.75">
      <c r="A987" s="881" t="s">
        <v>365</v>
      </c>
      <c r="B987" s="311" t="s">
        <v>55</v>
      </c>
      <c r="C987" s="363">
        <v>80000</v>
      </c>
      <c r="D987" s="314"/>
      <c r="E987" s="312">
        <v>80000</v>
      </c>
      <c r="F987" s="410"/>
      <c r="G987" s="410"/>
      <c r="H987" s="776">
        <f t="shared" si="30"/>
        <v>0</v>
      </c>
      <c r="I987" s="776">
        <f t="shared" si="31"/>
        <v>160000</v>
      </c>
    </row>
    <row r="988" spans="1:10" hidden="1">
      <c r="A988" s="881"/>
      <c r="B988" s="311"/>
      <c r="C988" s="314"/>
      <c r="D988" s="314"/>
      <c r="E988" s="312"/>
      <c r="F988" s="418"/>
      <c r="G988" s="418"/>
      <c r="H988" s="411">
        <f t="shared" si="30"/>
        <v>0</v>
      </c>
      <c r="I988" s="411">
        <f t="shared" si="31"/>
        <v>0</v>
      </c>
      <c r="J988" s="160"/>
    </row>
    <row r="989" spans="1:10" hidden="1">
      <c r="A989" s="881"/>
      <c r="B989" s="311"/>
      <c r="C989" s="314"/>
      <c r="D989" s="314"/>
      <c r="E989" s="312"/>
      <c r="F989" s="418"/>
      <c r="G989" s="418"/>
      <c r="H989" s="411">
        <f t="shared" si="30"/>
        <v>0</v>
      </c>
      <c r="I989" s="411">
        <f t="shared" si="31"/>
        <v>0</v>
      </c>
      <c r="J989" s="160"/>
    </row>
    <row r="990" spans="1:10" hidden="1">
      <c r="A990" s="881"/>
      <c r="B990" s="311"/>
      <c r="C990" s="314"/>
      <c r="D990" s="314"/>
      <c r="E990" s="312"/>
      <c r="F990" s="412"/>
      <c r="G990" s="412"/>
      <c r="H990" s="411">
        <f t="shared" si="30"/>
        <v>0</v>
      </c>
      <c r="I990" s="411">
        <f t="shared" si="31"/>
        <v>0</v>
      </c>
      <c r="J990" s="160"/>
    </row>
    <row r="991" spans="1:10" hidden="1">
      <c r="A991" s="881"/>
      <c r="B991" s="311"/>
      <c r="C991" s="314"/>
      <c r="D991" s="314"/>
      <c r="E991" s="312"/>
      <c r="F991" s="412"/>
      <c r="G991" s="412"/>
      <c r="H991" s="411">
        <f t="shared" si="30"/>
        <v>0</v>
      </c>
      <c r="I991" s="411">
        <f t="shared" si="31"/>
        <v>0</v>
      </c>
      <c r="J991" s="160"/>
    </row>
    <row r="992" spans="1:10" hidden="1">
      <c r="A992" s="881"/>
      <c r="B992" s="311"/>
      <c r="C992" s="314"/>
      <c r="D992" s="314"/>
      <c r="E992" s="312"/>
      <c r="F992" s="412"/>
      <c r="G992" s="412"/>
      <c r="H992" s="411">
        <f t="shared" si="30"/>
        <v>0</v>
      </c>
      <c r="I992" s="411">
        <f t="shared" si="31"/>
        <v>0</v>
      </c>
      <c r="J992" s="160"/>
    </row>
    <row r="993" spans="1:9" s="160" customFormat="1" hidden="1">
      <c r="A993" s="881"/>
      <c r="B993" s="311"/>
      <c r="C993" s="314"/>
      <c r="D993" s="314"/>
      <c r="E993" s="312"/>
      <c r="F993" s="412"/>
      <c r="G993" s="412"/>
      <c r="H993" s="411">
        <f t="shared" si="30"/>
        <v>0</v>
      </c>
      <c r="I993" s="411">
        <f t="shared" si="31"/>
        <v>0</v>
      </c>
    </row>
    <row r="994" spans="1:9" s="160" customFormat="1" hidden="1">
      <c r="A994" s="881"/>
      <c r="B994" s="311"/>
      <c r="C994" s="314"/>
      <c r="D994" s="314"/>
      <c r="E994" s="312"/>
      <c r="F994" s="412"/>
      <c r="G994" s="412"/>
      <c r="H994" s="411">
        <f t="shared" si="30"/>
        <v>0</v>
      </c>
      <c r="I994" s="411">
        <f t="shared" si="31"/>
        <v>0</v>
      </c>
    </row>
    <row r="995" spans="1:9" s="160" customFormat="1" hidden="1">
      <c r="A995" s="881"/>
      <c r="B995" s="311"/>
      <c r="C995" s="314"/>
      <c r="D995" s="314"/>
      <c r="E995" s="312"/>
      <c r="F995" s="412"/>
      <c r="G995" s="412"/>
      <c r="H995" s="411">
        <f t="shared" si="30"/>
        <v>0</v>
      </c>
      <c r="I995" s="411">
        <f t="shared" si="31"/>
        <v>0</v>
      </c>
    </row>
    <row r="996" spans="1:9" s="160" customFormat="1" hidden="1">
      <c r="A996" s="881"/>
      <c r="B996" s="311"/>
      <c r="C996" s="314"/>
      <c r="D996" s="314"/>
      <c r="E996" s="312"/>
      <c r="F996" s="412"/>
      <c r="G996" s="412"/>
      <c r="H996" s="411">
        <f t="shared" si="30"/>
        <v>0</v>
      </c>
      <c r="I996" s="411">
        <f t="shared" si="31"/>
        <v>0</v>
      </c>
    </row>
    <row r="997" spans="1:9" s="160" customFormat="1" hidden="1">
      <c r="A997" s="881"/>
      <c r="B997" s="311"/>
      <c r="C997" s="314"/>
      <c r="D997" s="314"/>
      <c r="E997" s="312"/>
      <c r="F997" s="412"/>
      <c r="G997" s="412"/>
      <c r="H997" s="411">
        <f t="shared" si="30"/>
        <v>0</v>
      </c>
      <c r="I997" s="411">
        <f t="shared" si="31"/>
        <v>0</v>
      </c>
    </row>
    <row r="998" spans="1:9" s="160" customFormat="1" hidden="1">
      <c r="A998" s="881"/>
      <c r="B998" s="311"/>
      <c r="C998" s="314"/>
      <c r="D998" s="314"/>
      <c r="E998" s="312"/>
      <c r="F998" s="412"/>
      <c r="G998" s="412"/>
      <c r="H998" s="411">
        <f t="shared" si="30"/>
        <v>0</v>
      </c>
      <c r="I998" s="411">
        <f t="shared" si="31"/>
        <v>0</v>
      </c>
    </row>
    <row r="999" spans="1:9" s="160" customFormat="1" hidden="1">
      <c r="A999" s="881"/>
      <c r="B999" s="311"/>
      <c r="C999" s="314"/>
      <c r="D999" s="314"/>
      <c r="E999" s="312"/>
      <c r="F999" s="412"/>
      <c r="G999" s="412"/>
      <c r="H999" s="411">
        <f t="shared" si="30"/>
        <v>0</v>
      </c>
      <c r="I999" s="411">
        <f t="shared" si="31"/>
        <v>0</v>
      </c>
    </row>
    <row r="1000" spans="1:9" s="160" customFormat="1" hidden="1">
      <c r="A1000" s="881"/>
      <c r="B1000" s="311"/>
      <c r="C1000" s="314"/>
      <c r="D1000" s="314"/>
      <c r="E1000" s="312"/>
      <c r="F1000" s="412"/>
      <c r="G1000" s="412"/>
      <c r="H1000" s="411">
        <f t="shared" si="30"/>
        <v>0</v>
      </c>
      <c r="I1000" s="411">
        <f t="shared" si="31"/>
        <v>0</v>
      </c>
    </row>
    <row r="1001" spans="1:9" s="160" customFormat="1" hidden="1">
      <c r="A1001" s="881"/>
      <c r="B1001" s="311"/>
      <c r="C1001" s="314"/>
      <c r="D1001" s="314"/>
      <c r="E1001" s="312"/>
      <c r="F1001" s="412"/>
      <c r="G1001" s="412"/>
      <c r="H1001" s="411">
        <f t="shared" si="30"/>
        <v>0</v>
      </c>
      <c r="I1001" s="411">
        <f t="shared" si="31"/>
        <v>0</v>
      </c>
    </row>
    <row r="1002" spans="1:9" s="160" customFormat="1" hidden="1">
      <c r="A1002" s="881"/>
      <c r="B1002" s="311"/>
      <c r="C1002" s="314"/>
      <c r="D1002" s="314"/>
      <c r="E1002" s="312"/>
      <c r="F1002" s="412"/>
      <c r="G1002" s="412"/>
      <c r="H1002" s="411">
        <f t="shared" si="30"/>
        <v>0</v>
      </c>
      <c r="I1002" s="411">
        <f t="shared" si="31"/>
        <v>0</v>
      </c>
    </row>
    <row r="1003" spans="1:9" s="160" customFormat="1" hidden="1">
      <c r="A1003" s="881"/>
      <c r="B1003" s="311"/>
      <c r="C1003" s="314"/>
      <c r="D1003" s="314"/>
      <c r="E1003" s="312"/>
      <c r="F1003" s="412"/>
      <c r="G1003" s="412"/>
      <c r="H1003" s="411">
        <f t="shared" si="30"/>
        <v>0</v>
      </c>
      <c r="I1003" s="411">
        <f t="shared" si="31"/>
        <v>0</v>
      </c>
    </row>
    <row r="1004" spans="1:9" s="160" customFormat="1" hidden="1">
      <c r="A1004" s="881"/>
      <c r="B1004" s="311"/>
      <c r="C1004" s="314"/>
      <c r="D1004" s="314"/>
      <c r="E1004" s="312"/>
      <c r="F1004" s="412"/>
      <c r="G1004" s="412"/>
      <c r="H1004" s="411">
        <f t="shared" si="30"/>
        <v>0</v>
      </c>
      <c r="I1004" s="411">
        <f t="shared" si="31"/>
        <v>0</v>
      </c>
    </row>
    <row r="1005" spans="1:9" s="160" customFormat="1" hidden="1">
      <c r="A1005" s="881"/>
      <c r="B1005" s="311"/>
      <c r="C1005" s="314"/>
      <c r="D1005" s="314"/>
      <c r="E1005" s="312"/>
      <c r="F1005" s="412"/>
      <c r="G1005" s="412"/>
      <c r="H1005" s="411">
        <f t="shared" si="30"/>
        <v>0</v>
      </c>
      <c r="I1005" s="411">
        <f t="shared" si="31"/>
        <v>0</v>
      </c>
    </row>
    <row r="1006" spans="1:9" s="160" customFormat="1" hidden="1">
      <c r="A1006" s="881"/>
      <c r="B1006" s="311"/>
      <c r="C1006" s="314"/>
      <c r="D1006" s="314"/>
      <c r="E1006" s="312"/>
      <c r="F1006" s="412"/>
      <c r="G1006" s="412"/>
      <c r="H1006" s="411">
        <f t="shared" si="30"/>
        <v>0</v>
      </c>
      <c r="I1006" s="411">
        <f t="shared" si="31"/>
        <v>0</v>
      </c>
    </row>
    <row r="1007" spans="1:9" s="160" customFormat="1" hidden="1">
      <c r="A1007" s="881"/>
      <c r="B1007" s="311"/>
      <c r="C1007" s="314"/>
      <c r="D1007" s="314"/>
      <c r="E1007" s="312"/>
      <c r="F1007" s="412"/>
      <c r="G1007" s="412"/>
      <c r="H1007" s="411">
        <f t="shared" si="30"/>
        <v>0</v>
      </c>
      <c r="I1007" s="411">
        <f t="shared" si="31"/>
        <v>0</v>
      </c>
    </row>
    <row r="1008" spans="1:9" s="160" customFormat="1" hidden="1">
      <c r="A1008" s="881"/>
      <c r="B1008" s="311"/>
      <c r="C1008" s="314"/>
      <c r="D1008" s="314"/>
      <c r="E1008" s="312"/>
      <c r="F1008" s="412"/>
      <c r="G1008" s="412"/>
      <c r="H1008" s="411">
        <f t="shared" si="30"/>
        <v>0</v>
      </c>
      <c r="I1008" s="411">
        <f t="shared" si="31"/>
        <v>0</v>
      </c>
    </row>
    <row r="1009" spans="1:9" s="160" customFormat="1" hidden="1">
      <c r="A1009" s="881"/>
      <c r="B1009" s="311"/>
      <c r="C1009" s="314"/>
      <c r="D1009" s="314"/>
      <c r="E1009" s="312"/>
      <c r="F1009" s="412"/>
      <c r="G1009" s="412"/>
      <c r="H1009" s="411">
        <f t="shared" si="30"/>
        <v>0</v>
      </c>
      <c r="I1009" s="411">
        <f t="shared" si="31"/>
        <v>0</v>
      </c>
    </row>
    <row r="1010" spans="1:9" s="160" customFormat="1" hidden="1">
      <c r="A1010" s="881"/>
      <c r="B1010" s="311"/>
      <c r="C1010" s="314"/>
      <c r="D1010" s="314"/>
      <c r="E1010" s="312"/>
      <c r="F1010" s="412"/>
      <c r="G1010" s="412"/>
      <c r="H1010" s="411">
        <f t="shared" si="30"/>
        <v>0</v>
      </c>
      <c r="I1010" s="411">
        <f t="shared" si="31"/>
        <v>0</v>
      </c>
    </row>
    <row r="1011" spans="1:9" s="160" customFormat="1" hidden="1">
      <c r="A1011" s="881"/>
      <c r="B1011" s="311"/>
      <c r="C1011" s="314"/>
      <c r="D1011" s="314"/>
      <c r="E1011" s="312"/>
      <c r="F1011" s="412"/>
      <c r="G1011" s="412"/>
      <c r="H1011" s="411">
        <f t="shared" si="30"/>
        <v>0</v>
      </c>
      <c r="I1011" s="411">
        <f t="shared" si="31"/>
        <v>0</v>
      </c>
    </row>
    <row r="1012" spans="1:9" s="160" customFormat="1" hidden="1">
      <c r="A1012" s="881"/>
      <c r="B1012" s="311"/>
      <c r="C1012" s="314"/>
      <c r="D1012" s="314"/>
      <c r="E1012" s="312"/>
      <c r="F1012" s="412"/>
      <c r="G1012" s="412"/>
      <c r="H1012" s="411">
        <f t="shared" si="30"/>
        <v>0</v>
      </c>
      <c r="I1012" s="411">
        <f t="shared" si="31"/>
        <v>0</v>
      </c>
    </row>
    <row r="1013" spans="1:9" s="160" customFormat="1" hidden="1">
      <c r="A1013" s="881"/>
      <c r="B1013" s="313"/>
      <c r="C1013" s="314"/>
      <c r="D1013" s="314"/>
      <c r="E1013" s="312"/>
      <c r="F1013" s="412"/>
      <c r="G1013" s="412"/>
      <c r="H1013" s="411">
        <f t="shared" si="30"/>
        <v>0</v>
      </c>
      <c r="I1013" s="411">
        <f t="shared" si="31"/>
        <v>0</v>
      </c>
    </row>
    <row r="1014" spans="1:9" s="160" customFormat="1" hidden="1">
      <c r="A1014" s="881"/>
      <c r="B1014" s="311"/>
      <c r="C1014" s="314"/>
      <c r="D1014" s="314"/>
      <c r="E1014" s="312"/>
      <c r="F1014" s="412"/>
      <c r="G1014" s="412"/>
      <c r="H1014" s="411">
        <f t="shared" si="30"/>
        <v>0</v>
      </c>
      <c r="I1014" s="411">
        <f t="shared" si="31"/>
        <v>0</v>
      </c>
    </row>
    <row r="1015" spans="1:9" s="160" customFormat="1" hidden="1">
      <c r="A1015" s="881"/>
      <c r="B1015" s="311"/>
      <c r="C1015" s="314"/>
      <c r="D1015" s="314"/>
      <c r="E1015" s="312"/>
      <c r="F1015" s="412"/>
      <c r="G1015" s="412"/>
      <c r="H1015" s="411">
        <f t="shared" si="30"/>
        <v>0</v>
      </c>
      <c r="I1015" s="411">
        <f t="shared" si="31"/>
        <v>0</v>
      </c>
    </row>
    <row r="1016" spans="1:9" s="160" customFormat="1" hidden="1">
      <c r="A1016" s="881"/>
      <c r="B1016" s="311"/>
      <c r="C1016" s="314"/>
      <c r="D1016" s="314"/>
      <c r="E1016" s="312"/>
      <c r="F1016" s="412"/>
      <c r="G1016" s="412"/>
      <c r="H1016" s="411">
        <f t="shared" si="30"/>
        <v>0</v>
      </c>
      <c r="I1016" s="411">
        <f t="shared" si="31"/>
        <v>0</v>
      </c>
    </row>
    <row r="1017" spans="1:9" s="160" customFormat="1" hidden="1">
      <c r="A1017" s="881"/>
      <c r="B1017" s="311"/>
      <c r="C1017" s="314"/>
      <c r="D1017" s="314"/>
      <c r="E1017" s="312"/>
      <c r="F1017" s="412"/>
      <c r="G1017" s="412"/>
      <c r="H1017" s="411">
        <f t="shared" si="30"/>
        <v>0</v>
      </c>
      <c r="I1017" s="411">
        <f t="shared" si="31"/>
        <v>0</v>
      </c>
    </row>
    <row r="1018" spans="1:9" s="160" customFormat="1" hidden="1">
      <c r="A1018" s="881"/>
      <c r="B1018" s="311"/>
      <c r="C1018" s="314"/>
      <c r="D1018" s="314"/>
      <c r="E1018" s="312"/>
      <c r="F1018" s="412"/>
      <c r="G1018" s="412"/>
      <c r="H1018" s="411">
        <f t="shared" si="30"/>
        <v>0</v>
      </c>
      <c r="I1018" s="411">
        <f t="shared" si="31"/>
        <v>0</v>
      </c>
    </row>
    <row r="1019" spans="1:9" s="160" customFormat="1" hidden="1">
      <c r="A1019" s="881"/>
      <c r="B1019" s="311"/>
      <c r="C1019" s="314"/>
      <c r="D1019" s="314"/>
      <c r="E1019" s="312"/>
      <c r="F1019" s="412"/>
      <c r="G1019" s="412"/>
      <c r="H1019" s="411">
        <f t="shared" si="30"/>
        <v>0</v>
      </c>
      <c r="I1019" s="411">
        <f t="shared" si="31"/>
        <v>0</v>
      </c>
    </row>
    <row r="1020" spans="1:9" s="160" customFormat="1" hidden="1">
      <c r="A1020" s="881"/>
      <c r="B1020" s="311"/>
      <c r="C1020" s="314"/>
      <c r="D1020" s="314"/>
      <c r="E1020" s="312"/>
      <c r="F1020" s="412"/>
      <c r="G1020" s="412"/>
      <c r="H1020" s="411">
        <f t="shared" si="30"/>
        <v>0</v>
      </c>
      <c r="I1020" s="411">
        <f t="shared" si="31"/>
        <v>0</v>
      </c>
    </row>
    <row r="1021" spans="1:9" s="160" customFormat="1" hidden="1">
      <c r="A1021" s="881"/>
      <c r="B1021" s="387"/>
      <c r="C1021" s="314"/>
      <c r="D1021" s="314"/>
      <c r="E1021" s="312"/>
      <c r="F1021" s="412"/>
      <c r="G1021" s="412"/>
      <c r="H1021" s="411">
        <f t="shared" si="30"/>
        <v>0</v>
      </c>
      <c r="I1021" s="411">
        <f t="shared" si="31"/>
        <v>0</v>
      </c>
    </row>
    <row r="1022" spans="1:9" s="160" customFormat="1" hidden="1">
      <c r="A1022" s="881"/>
      <c r="B1022" s="311"/>
      <c r="C1022" s="314"/>
      <c r="D1022" s="314"/>
      <c r="E1022" s="312"/>
      <c r="F1022" s="412"/>
      <c r="G1022" s="412"/>
      <c r="H1022" s="411">
        <f t="shared" si="30"/>
        <v>0</v>
      </c>
      <c r="I1022" s="411">
        <f t="shared" si="31"/>
        <v>0</v>
      </c>
    </row>
    <row r="1023" spans="1:9" s="160" customFormat="1" hidden="1">
      <c r="A1023" s="881"/>
      <c r="B1023" s="311"/>
      <c r="C1023" s="314"/>
      <c r="D1023" s="314"/>
      <c r="E1023" s="312"/>
      <c r="F1023" s="412"/>
      <c r="G1023" s="412"/>
      <c r="H1023" s="411">
        <f t="shared" si="30"/>
        <v>0</v>
      </c>
      <c r="I1023" s="411">
        <f t="shared" si="31"/>
        <v>0</v>
      </c>
    </row>
    <row r="1024" spans="1:9" s="160" customFormat="1" hidden="1">
      <c r="A1024" s="881"/>
      <c r="B1024" s="311"/>
      <c r="C1024" s="314"/>
      <c r="D1024" s="314"/>
      <c r="E1024" s="312"/>
      <c r="F1024" s="412"/>
      <c r="G1024" s="412"/>
      <c r="H1024" s="411">
        <f t="shared" si="30"/>
        <v>0</v>
      </c>
      <c r="I1024" s="411">
        <f t="shared" si="31"/>
        <v>0</v>
      </c>
    </row>
    <row r="1025" spans="1:9" s="160" customFormat="1" hidden="1">
      <c r="A1025" s="881"/>
      <c r="B1025" s="311"/>
      <c r="C1025" s="314"/>
      <c r="D1025" s="314"/>
      <c r="E1025" s="312"/>
      <c r="F1025" s="412"/>
      <c r="G1025" s="412"/>
      <c r="H1025" s="411">
        <f t="shared" si="30"/>
        <v>0</v>
      </c>
      <c r="I1025" s="411">
        <f t="shared" si="31"/>
        <v>0</v>
      </c>
    </row>
    <row r="1026" spans="1:9" s="160" customFormat="1" hidden="1">
      <c r="A1026" s="881"/>
      <c r="B1026" s="311"/>
      <c r="C1026" s="314"/>
      <c r="D1026" s="314"/>
      <c r="E1026" s="312"/>
      <c r="F1026" s="412"/>
      <c r="G1026" s="412"/>
      <c r="H1026" s="411">
        <f t="shared" si="30"/>
        <v>0</v>
      </c>
      <c r="I1026" s="411">
        <f t="shared" si="31"/>
        <v>0</v>
      </c>
    </row>
    <row r="1027" spans="1:9" s="160" customFormat="1" hidden="1">
      <c r="A1027" s="881"/>
      <c r="B1027" s="386"/>
      <c r="C1027" s="314"/>
      <c r="D1027" s="314"/>
      <c r="E1027" s="312"/>
      <c r="F1027" s="412"/>
      <c r="G1027" s="412"/>
      <c r="H1027" s="411">
        <f t="shared" si="30"/>
        <v>0</v>
      </c>
      <c r="I1027" s="411">
        <f t="shared" si="31"/>
        <v>0</v>
      </c>
    </row>
    <row r="1028" spans="1:9" s="160" customFormat="1" hidden="1">
      <c r="A1028" s="881"/>
      <c r="B1028" s="224"/>
      <c r="C1028" s="314"/>
      <c r="D1028" s="314"/>
      <c r="E1028" s="315"/>
      <c r="F1028" s="412"/>
      <c r="G1028" s="412"/>
      <c r="H1028" s="411">
        <f t="shared" si="30"/>
        <v>0</v>
      </c>
      <c r="I1028" s="411">
        <f t="shared" si="31"/>
        <v>0</v>
      </c>
    </row>
    <row r="1029" spans="1:9" s="160" customFormat="1" hidden="1">
      <c r="A1029" s="881"/>
      <c r="B1029" s="224"/>
      <c r="C1029" s="314"/>
      <c r="D1029" s="314"/>
      <c r="E1029" s="315"/>
      <c r="F1029" s="412"/>
      <c r="G1029" s="412"/>
      <c r="H1029" s="411">
        <f t="shared" si="30"/>
        <v>0</v>
      </c>
      <c r="I1029" s="411">
        <f t="shared" si="31"/>
        <v>0</v>
      </c>
    </row>
    <row r="1030" spans="1:9" s="160" customFormat="1" hidden="1">
      <c r="A1030" s="881"/>
      <c r="B1030" s="224"/>
      <c r="C1030" s="314"/>
      <c r="D1030" s="314"/>
      <c r="E1030" s="315"/>
      <c r="F1030" s="412"/>
      <c r="G1030" s="412"/>
      <c r="H1030" s="411">
        <f t="shared" si="30"/>
        <v>0</v>
      </c>
      <c r="I1030" s="411">
        <f t="shared" si="31"/>
        <v>0</v>
      </c>
    </row>
    <row r="1031" spans="1:9" s="160" customFormat="1" hidden="1">
      <c r="A1031" s="881"/>
      <c r="B1031" s="224"/>
      <c r="C1031" s="314"/>
      <c r="D1031" s="314"/>
      <c r="E1031" s="315"/>
      <c r="F1031" s="412"/>
      <c r="G1031" s="412"/>
      <c r="H1031" s="411">
        <f t="shared" si="30"/>
        <v>0</v>
      </c>
      <c r="I1031" s="411">
        <f t="shared" si="31"/>
        <v>0</v>
      </c>
    </row>
    <row r="1032" spans="1:9" s="160" customFormat="1" hidden="1">
      <c r="A1032" s="881"/>
      <c r="B1032" s="224"/>
      <c r="C1032" s="314"/>
      <c r="D1032" s="314"/>
      <c r="E1032" s="315"/>
      <c r="F1032" s="412"/>
      <c r="G1032" s="412"/>
      <c r="H1032" s="411">
        <f t="shared" si="30"/>
        <v>0</v>
      </c>
      <c r="I1032" s="411">
        <f t="shared" si="31"/>
        <v>0</v>
      </c>
    </row>
    <row r="1033" spans="1:9" s="160" customFormat="1" hidden="1">
      <c r="A1033" s="881"/>
      <c r="B1033" s="224"/>
      <c r="C1033" s="314"/>
      <c r="D1033" s="314"/>
      <c r="E1033" s="315"/>
      <c r="F1033" s="412"/>
      <c r="G1033" s="412"/>
      <c r="H1033" s="411">
        <f t="shared" ref="H1033:H1096" si="32">E1033+D1033-C1033</f>
        <v>0</v>
      </c>
      <c r="I1033" s="411">
        <f t="shared" ref="I1033:I1096" si="33">SUM(C1033:E1033)</f>
        <v>0</v>
      </c>
    </row>
    <row r="1034" spans="1:9" s="160" customFormat="1" hidden="1">
      <c r="A1034" s="881"/>
      <c r="B1034" s="224"/>
      <c r="C1034" s="314"/>
      <c r="D1034" s="314"/>
      <c r="E1034" s="315"/>
      <c r="F1034" s="412"/>
      <c r="G1034" s="412"/>
      <c r="H1034" s="411">
        <f t="shared" si="32"/>
        <v>0</v>
      </c>
      <c r="I1034" s="411">
        <f t="shared" si="33"/>
        <v>0</v>
      </c>
    </row>
    <row r="1035" spans="1:9" s="160" customFormat="1" hidden="1">
      <c r="A1035" s="881"/>
      <c r="B1035" s="224"/>
      <c r="C1035" s="314"/>
      <c r="D1035" s="314"/>
      <c r="E1035" s="315"/>
      <c r="F1035" s="412"/>
      <c r="G1035" s="412"/>
      <c r="H1035" s="411">
        <f t="shared" si="32"/>
        <v>0</v>
      </c>
      <c r="I1035" s="411">
        <f t="shared" si="33"/>
        <v>0</v>
      </c>
    </row>
    <row r="1036" spans="1:9" s="160" customFormat="1" hidden="1">
      <c r="A1036" s="881"/>
      <c r="B1036" s="224"/>
      <c r="C1036" s="314"/>
      <c r="D1036" s="314"/>
      <c r="E1036" s="315"/>
      <c r="F1036" s="412"/>
      <c r="G1036" s="412"/>
      <c r="H1036" s="411">
        <f t="shared" si="32"/>
        <v>0</v>
      </c>
      <c r="I1036" s="411">
        <f t="shared" si="33"/>
        <v>0</v>
      </c>
    </row>
    <row r="1037" spans="1:9" s="160" customFormat="1" hidden="1">
      <c r="A1037" s="881"/>
      <c r="B1037" s="224"/>
      <c r="C1037" s="314"/>
      <c r="D1037" s="314"/>
      <c r="E1037" s="315"/>
      <c r="F1037" s="412"/>
      <c r="G1037" s="412"/>
      <c r="H1037" s="411">
        <f t="shared" si="32"/>
        <v>0</v>
      </c>
      <c r="I1037" s="411">
        <f t="shared" si="33"/>
        <v>0</v>
      </c>
    </row>
    <row r="1038" spans="1:9" s="160" customFormat="1" hidden="1">
      <c r="A1038" s="881"/>
      <c r="B1038" s="224"/>
      <c r="C1038" s="314"/>
      <c r="D1038" s="314"/>
      <c r="E1038" s="315"/>
      <c r="F1038" s="412"/>
      <c r="G1038" s="412"/>
      <c r="H1038" s="411">
        <f t="shared" si="32"/>
        <v>0</v>
      </c>
      <c r="I1038" s="411">
        <f t="shared" si="33"/>
        <v>0</v>
      </c>
    </row>
    <row r="1039" spans="1:9" s="160" customFormat="1" hidden="1">
      <c r="A1039" s="881"/>
      <c r="B1039" s="224"/>
      <c r="C1039" s="314"/>
      <c r="D1039" s="314"/>
      <c r="E1039" s="315"/>
      <c r="F1039" s="412"/>
      <c r="G1039" s="412"/>
      <c r="H1039" s="411">
        <f t="shared" si="32"/>
        <v>0</v>
      </c>
      <c r="I1039" s="411">
        <f t="shared" si="33"/>
        <v>0</v>
      </c>
    </row>
    <row r="1040" spans="1:9" s="160" customFormat="1" hidden="1">
      <c r="A1040" s="881"/>
      <c r="B1040" s="224"/>
      <c r="C1040" s="314"/>
      <c r="D1040" s="314"/>
      <c r="E1040" s="315"/>
      <c r="F1040" s="412"/>
      <c r="G1040" s="412"/>
      <c r="H1040" s="411">
        <f t="shared" si="32"/>
        <v>0</v>
      </c>
      <c r="I1040" s="411">
        <f t="shared" si="33"/>
        <v>0</v>
      </c>
    </row>
    <row r="1041" spans="1:9" s="160" customFormat="1" hidden="1">
      <c r="A1041" s="881"/>
      <c r="B1041" s="224"/>
      <c r="C1041" s="314"/>
      <c r="D1041" s="314"/>
      <c r="E1041" s="315"/>
      <c r="F1041" s="412"/>
      <c r="G1041" s="412"/>
      <c r="H1041" s="411">
        <f t="shared" si="32"/>
        <v>0</v>
      </c>
      <c r="I1041" s="411">
        <f t="shared" si="33"/>
        <v>0</v>
      </c>
    </row>
    <row r="1042" spans="1:9" s="160" customFormat="1" hidden="1">
      <c r="A1042" s="881"/>
      <c r="B1042" s="224"/>
      <c r="C1042" s="314"/>
      <c r="D1042" s="314"/>
      <c r="E1042" s="315"/>
      <c r="F1042" s="412"/>
      <c r="G1042" s="412"/>
      <c r="H1042" s="411">
        <f t="shared" si="32"/>
        <v>0</v>
      </c>
      <c r="I1042" s="411">
        <f t="shared" si="33"/>
        <v>0</v>
      </c>
    </row>
    <row r="1043" spans="1:9" s="160" customFormat="1" hidden="1">
      <c r="A1043" s="881"/>
      <c r="B1043" s="224"/>
      <c r="C1043" s="314"/>
      <c r="D1043" s="314"/>
      <c r="E1043" s="315"/>
      <c r="F1043" s="412"/>
      <c r="G1043" s="412"/>
      <c r="H1043" s="411">
        <f t="shared" si="32"/>
        <v>0</v>
      </c>
      <c r="I1043" s="411">
        <f t="shared" si="33"/>
        <v>0</v>
      </c>
    </row>
    <row r="1044" spans="1:9" s="160" customFormat="1" hidden="1">
      <c r="A1044" s="881"/>
      <c r="B1044" s="224"/>
      <c r="C1044" s="314"/>
      <c r="D1044" s="314"/>
      <c r="E1044" s="315"/>
      <c r="F1044" s="412"/>
      <c r="G1044" s="412"/>
      <c r="H1044" s="411">
        <f t="shared" si="32"/>
        <v>0</v>
      </c>
      <c r="I1044" s="411">
        <f t="shared" si="33"/>
        <v>0</v>
      </c>
    </row>
    <row r="1045" spans="1:9" s="160" customFormat="1" hidden="1">
      <c r="A1045" s="881"/>
      <c r="B1045" s="224"/>
      <c r="C1045" s="314"/>
      <c r="D1045" s="314"/>
      <c r="E1045" s="315"/>
      <c r="F1045" s="412"/>
      <c r="G1045" s="412"/>
      <c r="H1045" s="411">
        <f t="shared" si="32"/>
        <v>0</v>
      </c>
      <c r="I1045" s="411">
        <f t="shared" si="33"/>
        <v>0</v>
      </c>
    </row>
    <row r="1046" spans="1:9" s="160" customFormat="1" hidden="1">
      <c r="A1046" s="881"/>
      <c r="B1046" s="224"/>
      <c r="C1046" s="314"/>
      <c r="D1046" s="314"/>
      <c r="E1046" s="315"/>
      <c r="F1046" s="412"/>
      <c r="G1046" s="412"/>
      <c r="H1046" s="411">
        <f t="shared" si="32"/>
        <v>0</v>
      </c>
      <c r="I1046" s="411">
        <f t="shared" si="33"/>
        <v>0</v>
      </c>
    </row>
    <row r="1047" spans="1:9" s="160" customFormat="1" hidden="1">
      <c r="A1047" s="881"/>
      <c r="B1047" s="224"/>
      <c r="C1047" s="314"/>
      <c r="D1047" s="314"/>
      <c r="E1047" s="315"/>
      <c r="F1047" s="412"/>
      <c r="G1047" s="412"/>
      <c r="H1047" s="411">
        <f t="shared" si="32"/>
        <v>0</v>
      </c>
      <c r="I1047" s="411">
        <f t="shared" si="33"/>
        <v>0</v>
      </c>
    </row>
    <row r="1048" spans="1:9" s="160" customFormat="1" hidden="1">
      <c r="A1048" s="881"/>
      <c r="B1048" s="224"/>
      <c r="C1048" s="314"/>
      <c r="D1048" s="314"/>
      <c r="E1048" s="315"/>
      <c r="F1048" s="412"/>
      <c r="G1048" s="412"/>
      <c r="H1048" s="411">
        <f t="shared" si="32"/>
        <v>0</v>
      </c>
      <c r="I1048" s="411">
        <f t="shared" si="33"/>
        <v>0</v>
      </c>
    </row>
    <row r="1049" spans="1:9" s="160" customFormat="1" hidden="1">
      <c r="A1049" s="881"/>
      <c r="B1049" s="224"/>
      <c r="C1049" s="314"/>
      <c r="D1049" s="314"/>
      <c r="E1049" s="315"/>
      <c r="F1049" s="412"/>
      <c r="G1049" s="412"/>
      <c r="H1049" s="411">
        <f t="shared" si="32"/>
        <v>0</v>
      </c>
      <c r="I1049" s="411">
        <f t="shared" si="33"/>
        <v>0</v>
      </c>
    </row>
    <row r="1050" spans="1:9" s="160" customFormat="1" hidden="1">
      <c r="A1050" s="881"/>
      <c r="B1050" s="224"/>
      <c r="C1050" s="314"/>
      <c r="D1050" s="314"/>
      <c r="E1050" s="315"/>
      <c r="F1050" s="412"/>
      <c r="G1050" s="412"/>
      <c r="H1050" s="411">
        <f t="shared" si="32"/>
        <v>0</v>
      </c>
      <c r="I1050" s="411">
        <f t="shared" si="33"/>
        <v>0</v>
      </c>
    </row>
    <row r="1051" spans="1:9" s="160" customFormat="1" hidden="1">
      <c r="A1051" s="881"/>
      <c r="B1051" s="224"/>
      <c r="C1051" s="314"/>
      <c r="D1051" s="314"/>
      <c r="E1051" s="315"/>
      <c r="F1051" s="412"/>
      <c r="G1051" s="412"/>
      <c r="H1051" s="411">
        <f t="shared" si="32"/>
        <v>0</v>
      </c>
      <c r="I1051" s="411">
        <f t="shared" si="33"/>
        <v>0</v>
      </c>
    </row>
    <row r="1052" spans="1:9" s="160" customFormat="1" hidden="1">
      <c r="A1052" s="881"/>
      <c r="B1052" s="224"/>
      <c r="C1052" s="314"/>
      <c r="D1052" s="314"/>
      <c r="E1052" s="315"/>
      <c r="F1052" s="412"/>
      <c r="G1052" s="412"/>
      <c r="H1052" s="411">
        <f t="shared" si="32"/>
        <v>0</v>
      </c>
      <c r="I1052" s="411">
        <f t="shared" si="33"/>
        <v>0</v>
      </c>
    </row>
    <row r="1053" spans="1:9" s="160" customFormat="1" hidden="1">
      <c r="A1053" s="881"/>
      <c r="B1053" s="224"/>
      <c r="C1053" s="314"/>
      <c r="D1053" s="314"/>
      <c r="E1053" s="315"/>
      <c r="F1053" s="412"/>
      <c r="G1053" s="412"/>
      <c r="H1053" s="411">
        <f t="shared" si="32"/>
        <v>0</v>
      </c>
      <c r="I1053" s="411">
        <f t="shared" si="33"/>
        <v>0</v>
      </c>
    </row>
    <row r="1054" spans="1:9" s="160" customFormat="1" hidden="1">
      <c r="A1054" s="881"/>
      <c r="B1054" s="224"/>
      <c r="C1054" s="314"/>
      <c r="D1054" s="314"/>
      <c r="E1054" s="315"/>
      <c r="F1054" s="412"/>
      <c r="G1054" s="412"/>
      <c r="H1054" s="411">
        <f t="shared" si="32"/>
        <v>0</v>
      </c>
      <c r="I1054" s="411">
        <f t="shared" si="33"/>
        <v>0</v>
      </c>
    </row>
    <row r="1055" spans="1:9" s="160" customFormat="1" hidden="1">
      <c r="A1055" s="881"/>
      <c r="B1055" s="224"/>
      <c r="C1055" s="314"/>
      <c r="D1055" s="314"/>
      <c r="E1055" s="315"/>
      <c r="F1055" s="412"/>
      <c r="G1055" s="412"/>
      <c r="H1055" s="411">
        <f t="shared" si="32"/>
        <v>0</v>
      </c>
      <c r="I1055" s="411">
        <f t="shared" si="33"/>
        <v>0</v>
      </c>
    </row>
    <row r="1056" spans="1:9" s="160" customFormat="1" hidden="1">
      <c r="A1056" s="881"/>
      <c r="B1056" s="224"/>
      <c r="C1056" s="314"/>
      <c r="D1056" s="314"/>
      <c r="E1056" s="315"/>
      <c r="F1056" s="412"/>
      <c r="G1056" s="412"/>
      <c r="H1056" s="411">
        <f t="shared" si="32"/>
        <v>0</v>
      </c>
      <c r="I1056" s="411">
        <f t="shared" si="33"/>
        <v>0</v>
      </c>
    </row>
    <row r="1057" spans="1:9" s="160" customFormat="1" hidden="1">
      <c r="A1057" s="881"/>
      <c r="B1057" s="224"/>
      <c r="C1057" s="314"/>
      <c r="D1057" s="314"/>
      <c r="E1057" s="315"/>
      <c r="F1057" s="412"/>
      <c r="G1057" s="412"/>
      <c r="H1057" s="411">
        <f t="shared" si="32"/>
        <v>0</v>
      </c>
      <c r="I1057" s="411">
        <f t="shared" si="33"/>
        <v>0</v>
      </c>
    </row>
    <row r="1058" spans="1:9" s="13" customFormat="1" hidden="1">
      <c r="A1058" s="851"/>
      <c r="B1058" s="406"/>
      <c r="C1058" s="465"/>
      <c r="D1058" s="315"/>
      <c r="E1058" s="315"/>
      <c r="F1058" s="412"/>
      <c r="G1058" s="412"/>
      <c r="H1058" s="411">
        <f t="shared" si="32"/>
        <v>0</v>
      </c>
      <c r="I1058" s="411">
        <f t="shared" si="33"/>
        <v>0</v>
      </c>
    </row>
    <row r="1059" spans="1:9" s="13" customFormat="1" hidden="1">
      <c r="A1059" s="851"/>
      <c r="B1059" s="406"/>
      <c r="C1059" s="465"/>
      <c r="D1059" s="315"/>
      <c r="E1059" s="315"/>
      <c r="F1059" s="412"/>
      <c r="G1059" s="412"/>
      <c r="H1059" s="411">
        <f t="shared" si="32"/>
        <v>0</v>
      </c>
      <c r="I1059" s="411">
        <f t="shared" si="33"/>
        <v>0</v>
      </c>
    </row>
    <row r="1060" spans="1:9" s="13" customFormat="1" hidden="1">
      <c r="A1060" s="851"/>
      <c r="B1060" s="406"/>
      <c r="C1060" s="465"/>
      <c r="D1060" s="315"/>
      <c r="E1060" s="315"/>
      <c r="F1060" s="412"/>
      <c r="G1060" s="412"/>
      <c r="H1060" s="411">
        <f t="shared" si="32"/>
        <v>0</v>
      </c>
      <c r="I1060" s="411">
        <f t="shared" si="33"/>
        <v>0</v>
      </c>
    </row>
    <row r="1061" spans="1:9" s="13" customFormat="1" hidden="1">
      <c r="A1061" s="851"/>
      <c r="B1061" s="406"/>
      <c r="C1061" s="465"/>
      <c r="D1061" s="315"/>
      <c r="E1061" s="315"/>
      <c r="F1061" s="412"/>
      <c r="G1061" s="412"/>
      <c r="H1061" s="411">
        <f t="shared" si="32"/>
        <v>0</v>
      </c>
      <c r="I1061" s="411">
        <f t="shared" si="33"/>
        <v>0</v>
      </c>
    </row>
    <row r="1062" spans="1:9" s="13" customFormat="1" hidden="1">
      <c r="A1062" s="851"/>
      <c r="B1062" s="406"/>
      <c r="C1062" s="465"/>
      <c r="D1062" s="315"/>
      <c r="E1062" s="315"/>
      <c r="F1062" s="412"/>
      <c r="G1062" s="412"/>
      <c r="H1062" s="411">
        <f t="shared" si="32"/>
        <v>0</v>
      </c>
      <c r="I1062" s="411">
        <f t="shared" si="33"/>
        <v>0</v>
      </c>
    </row>
    <row r="1063" spans="1:9" s="13" customFormat="1" hidden="1">
      <c r="A1063" s="851"/>
      <c r="B1063" s="406"/>
      <c r="C1063" s="465"/>
      <c r="D1063" s="315"/>
      <c r="E1063" s="315"/>
      <c r="F1063" s="412"/>
      <c r="G1063" s="412"/>
      <c r="H1063" s="411">
        <f t="shared" si="32"/>
        <v>0</v>
      </c>
      <c r="I1063" s="411">
        <f t="shared" si="33"/>
        <v>0</v>
      </c>
    </row>
    <row r="1064" spans="1:9" s="13" customFormat="1" hidden="1">
      <c r="A1064" s="851"/>
      <c r="B1064" s="406"/>
      <c r="C1064" s="465"/>
      <c r="D1064" s="315"/>
      <c r="E1064" s="315"/>
      <c r="F1064" s="412"/>
      <c r="G1064" s="412"/>
      <c r="H1064" s="411">
        <f t="shared" si="32"/>
        <v>0</v>
      </c>
      <c r="I1064" s="411">
        <f t="shared" si="33"/>
        <v>0</v>
      </c>
    </row>
    <row r="1065" spans="1:9" s="13" customFormat="1" hidden="1">
      <c r="A1065" s="851"/>
      <c r="B1065" s="406"/>
      <c r="C1065" s="465"/>
      <c r="D1065" s="315"/>
      <c r="E1065" s="315"/>
      <c r="F1065" s="412"/>
      <c r="G1065" s="412"/>
      <c r="H1065" s="411">
        <f t="shared" si="32"/>
        <v>0</v>
      </c>
      <c r="I1065" s="411">
        <f t="shared" si="33"/>
        <v>0</v>
      </c>
    </row>
    <row r="1066" spans="1:9" s="13" customFormat="1" hidden="1">
      <c r="A1066" s="851"/>
      <c r="B1066" s="406"/>
      <c r="C1066" s="465"/>
      <c r="D1066" s="315"/>
      <c r="E1066" s="315"/>
      <c r="F1066" s="412"/>
      <c r="G1066" s="412"/>
      <c r="H1066" s="411">
        <f t="shared" si="32"/>
        <v>0</v>
      </c>
      <c r="I1066" s="411">
        <f t="shared" si="33"/>
        <v>0</v>
      </c>
    </row>
    <row r="1067" spans="1:9" s="13" customFormat="1" hidden="1">
      <c r="A1067" s="851"/>
      <c r="B1067" s="406"/>
      <c r="C1067" s="465"/>
      <c r="D1067" s="315"/>
      <c r="E1067" s="315"/>
      <c r="F1067" s="412"/>
      <c r="G1067" s="412"/>
      <c r="H1067" s="411">
        <f t="shared" si="32"/>
        <v>0</v>
      </c>
      <c r="I1067" s="411">
        <f t="shared" si="33"/>
        <v>0</v>
      </c>
    </row>
    <row r="1068" spans="1:9" s="13" customFormat="1" hidden="1">
      <c r="A1068" s="851"/>
      <c r="B1068" s="406"/>
      <c r="C1068" s="465"/>
      <c r="D1068" s="315"/>
      <c r="E1068" s="315"/>
      <c r="F1068" s="412"/>
      <c r="G1068" s="412"/>
      <c r="H1068" s="411">
        <f t="shared" si="32"/>
        <v>0</v>
      </c>
      <c r="I1068" s="411">
        <f t="shared" si="33"/>
        <v>0</v>
      </c>
    </row>
    <row r="1069" spans="1:9" s="13" customFormat="1" ht="18" hidden="1" customHeight="1">
      <c r="A1069" s="880"/>
      <c r="B1069" s="525"/>
      <c r="C1069" s="518"/>
      <c r="D1069" s="515"/>
      <c r="E1069" s="515"/>
      <c r="F1069" s="412"/>
      <c r="G1069" s="412"/>
      <c r="H1069" s="411">
        <f t="shared" si="32"/>
        <v>0</v>
      </c>
      <c r="I1069" s="411">
        <f t="shared" si="33"/>
        <v>0</v>
      </c>
    </row>
    <row r="1070" spans="1:9" s="13" customFormat="1" ht="18" hidden="1" customHeight="1">
      <c r="A1070" s="880"/>
      <c r="B1070" s="200"/>
      <c r="C1070" s="315"/>
      <c r="D1070" s="314"/>
      <c r="E1070" s="314"/>
      <c r="F1070" s="412"/>
      <c r="G1070" s="412"/>
      <c r="H1070" s="411">
        <f t="shared" si="32"/>
        <v>0</v>
      </c>
      <c r="I1070" s="411">
        <f t="shared" si="33"/>
        <v>0</v>
      </c>
    </row>
    <row r="1071" spans="1:9" s="13" customFormat="1" ht="18" hidden="1" customHeight="1">
      <c r="A1071" s="880"/>
      <c r="B1071" s="200"/>
      <c r="C1071" s="315"/>
      <c r="D1071" s="314"/>
      <c r="E1071" s="314"/>
      <c r="F1071" s="412"/>
      <c r="G1071" s="412"/>
      <c r="H1071" s="411">
        <f t="shared" si="32"/>
        <v>0</v>
      </c>
      <c r="I1071" s="411">
        <f t="shared" si="33"/>
        <v>0</v>
      </c>
    </row>
    <row r="1072" spans="1:9" s="13" customFormat="1" ht="18" hidden="1" customHeight="1">
      <c r="A1072" s="880"/>
      <c r="B1072" s="200"/>
      <c r="C1072" s="315"/>
      <c r="D1072" s="314"/>
      <c r="E1072" s="314"/>
      <c r="F1072" s="412"/>
      <c r="G1072" s="412"/>
      <c r="H1072" s="411">
        <f t="shared" si="32"/>
        <v>0</v>
      </c>
      <c r="I1072" s="411">
        <f t="shared" si="33"/>
        <v>0</v>
      </c>
    </row>
    <row r="1073" spans="1:10" s="13" customFormat="1" ht="18" hidden="1" customHeight="1">
      <c r="A1073" s="880"/>
      <c r="B1073" s="200"/>
      <c r="C1073" s="315"/>
      <c r="D1073" s="314"/>
      <c r="E1073" s="314"/>
      <c r="F1073" s="412"/>
      <c r="G1073" s="412"/>
      <c r="H1073" s="411">
        <f t="shared" si="32"/>
        <v>0</v>
      </c>
      <c r="I1073" s="411">
        <f t="shared" si="33"/>
        <v>0</v>
      </c>
    </row>
    <row r="1074" spans="1:10" s="13" customFormat="1" ht="18" hidden="1" customHeight="1">
      <c r="A1074" s="880"/>
      <c r="B1074" s="200"/>
      <c r="C1074" s="315"/>
      <c r="D1074" s="314"/>
      <c r="E1074" s="314"/>
      <c r="F1074" s="412"/>
      <c r="G1074" s="412"/>
      <c r="H1074" s="411">
        <f t="shared" si="32"/>
        <v>0</v>
      </c>
      <c r="I1074" s="411">
        <f t="shared" si="33"/>
        <v>0</v>
      </c>
    </row>
    <row r="1075" spans="1:10" s="13" customFormat="1" ht="18" hidden="1" customHeight="1">
      <c r="A1075" s="880"/>
      <c r="B1075" s="200"/>
      <c r="C1075" s="315"/>
      <c r="D1075" s="314"/>
      <c r="E1075" s="314"/>
      <c r="F1075" s="412"/>
      <c r="G1075" s="412"/>
      <c r="H1075" s="411">
        <f t="shared" si="32"/>
        <v>0</v>
      </c>
      <c r="I1075" s="411">
        <f t="shared" si="33"/>
        <v>0</v>
      </c>
    </row>
    <row r="1076" spans="1:10" s="13" customFormat="1" ht="18" hidden="1" customHeight="1">
      <c r="A1076" s="880"/>
      <c r="B1076" s="200"/>
      <c r="C1076" s="315"/>
      <c r="D1076" s="314"/>
      <c r="E1076" s="314"/>
      <c r="F1076" s="412"/>
      <c r="G1076" s="412"/>
      <c r="H1076" s="411">
        <f t="shared" si="32"/>
        <v>0</v>
      </c>
      <c r="I1076" s="411">
        <f t="shared" si="33"/>
        <v>0</v>
      </c>
    </row>
    <row r="1077" spans="1:10" s="13" customFormat="1" ht="18" hidden="1" customHeight="1">
      <c r="A1077" s="880"/>
      <c r="B1077" s="200"/>
      <c r="C1077" s="315"/>
      <c r="D1077" s="314"/>
      <c r="E1077" s="314"/>
      <c r="F1077" s="412"/>
      <c r="G1077" s="412"/>
      <c r="H1077" s="411">
        <f t="shared" si="32"/>
        <v>0</v>
      </c>
      <c r="I1077" s="411">
        <f t="shared" si="33"/>
        <v>0</v>
      </c>
    </row>
    <row r="1078" spans="1:10" s="13" customFormat="1" ht="18" hidden="1" customHeight="1">
      <c r="A1078" s="880"/>
      <c r="B1078" s="200"/>
      <c r="C1078" s="315"/>
      <c r="D1078" s="314"/>
      <c r="E1078" s="314"/>
      <c r="F1078" s="412"/>
      <c r="G1078" s="412"/>
      <c r="H1078" s="411">
        <f t="shared" si="32"/>
        <v>0</v>
      </c>
      <c r="I1078" s="411">
        <f t="shared" si="33"/>
        <v>0</v>
      </c>
    </row>
    <row r="1079" spans="1:10" s="13" customFormat="1" ht="18" hidden="1" customHeight="1">
      <c r="A1079" s="880"/>
      <c r="B1079" s="200"/>
      <c r="C1079" s="315"/>
      <c r="D1079" s="314"/>
      <c r="E1079" s="314"/>
      <c r="F1079" s="412"/>
      <c r="G1079" s="412"/>
      <c r="H1079" s="411">
        <f t="shared" si="32"/>
        <v>0</v>
      </c>
      <c r="I1079" s="411">
        <f t="shared" si="33"/>
        <v>0</v>
      </c>
    </row>
    <row r="1080" spans="1:10" s="13" customFormat="1" ht="18" hidden="1" customHeight="1">
      <c r="A1080" s="880"/>
      <c r="B1080" s="200"/>
      <c r="C1080" s="315"/>
      <c r="D1080" s="314"/>
      <c r="E1080" s="314"/>
      <c r="F1080" s="412"/>
      <c r="G1080" s="412"/>
      <c r="H1080" s="411">
        <f t="shared" si="32"/>
        <v>0</v>
      </c>
      <c r="I1080" s="411">
        <f t="shared" si="33"/>
        <v>0</v>
      </c>
    </row>
    <row r="1081" spans="1:10" s="13" customFormat="1" ht="18" hidden="1" customHeight="1">
      <c r="A1081" s="880"/>
      <c r="B1081" s="200"/>
      <c r="C1081" s="315"/>
      <c r="D1081" s="314"/>
      <c r="E1081" s="314"/>
      <c r="F1081" s="412"/>
      <c r="G1081" s="412"/>
      <c r="H1081" s="411">
        <f t="shared" si="32"/>
        <v>0</v>
      </c>
      <c r="I1081" s="411">
        <f t="shared" si="33"/>
        <v>0</v>
      </c>
    </row>
    <row r="1082" spans="1:10" s="13" customFormat="1" ht="18" hidden="1" customHeight="1">
      <c r="A1082" s="880"/>
      <c r="B1082" s="200"/>
      <c r="C1082" s="315"/>
      <c r="D1082" s="314"/>
      <c r="E1082" s="314"/>
      <c r="F1082" s="412"/>
      <c r="G1082" s="412"/>
      <c r="H1082" s="411">
        <f t="shared" si="32"/>
        <v>0</v>
      </c>
      <c r="I1082" s="411">
        <f t="shared" si="33"/>
        <v>0</v>
      </c>
    </row>
    <row r="1083" spans="1:10" s="13" customFormat="1" ht="18" hidden="1" customHeight="1">
      <c r="A1083" s="880"/>
      <c r="B1083" s="200"/>
      <c r="C1083" s="315"/>
      <c r="D1083" s="314"/>
      <c r="E1083" s="314"/>
      <c r="F1083" s="412"/>
      <c r="G1083" s="412"/>
      <c r="H1083" s="411">
        <f t="shared" si="32"/>
        <v>0</v>
      </c>
      <c r="I1083" s="411">
        <f t="shared" si="33"/>
        <v>0</v>
      </c>
    </row>
    <row r="1084" spans="1:10" s="13" customFormat="1" ht="18" hidden="1" customHeight="1">
      <c r="A1084" s="880"/>
      <c r="B1084" s="200"/>
      <c r="C1084" s="315"/>
      <c r="D1084" s="314"/>
      <c r="E1084" s="314"/>
      <c r="F1084" s="412"/>
      <c r="G1084" s="412"/>
      <c r="H1084" s="411">
        <f t="shared" si="32"/>
        <v>0</v>
      </c>
      <c r="I1084" s="411">
        <f t="shared" si="33"/>
        <v>0</v>
      </c>
    </row>
    <row r="1085" spans="1:10" s="13" customFormat="1" ht="18" hidden="1" customHeight="1">
      <c r="A1085" s="880"/>
      <c r="B1085" s="505"/>
      <c r="C1085" s="502"/>
      <c r="D1085" s="501"/>
      <c r="E1085" s="501"/>
      <c r="F1085" s="412"/>
      <c r="G1085" s="412"/>
      <c r="H1085" s="411">
        <f t="shared" si="32"/>
        <v>0</v>
      </c>
      <c r="I1085" s="411">
        <f t="shared" si="33"/>
        <v>0</v>
      </c>
    </row>
    <row r="1086" spans="1:10">
      <c r="A1086" s="881"/>
      <c r="B1086" s="383" t="s">
        <v>900</v>
      </c>
      <c r="C1086" s="413">
        <f>SUM(C987:C1085)</f>
        <v>80000</v>
      </c>
      <c r="D1086" s="413">
        <f>SUM(D987:D1085)</f>
        <v>0</v>
      </c>
      <c r="E1086" s="413">
        <f>SUM(E987:E1085)</f>
        <v>80000</v>
      </c>
      <c r="F1086" s="495">
        <f>SUM(F987:F1002)</f>
        <v>0</v>
      </c>
      <c r="G1086" s="416">
        <f>SUM(G987:G1002)</f>
        <v>0</v>
      </c>
      <c r="H1086" s="776">
        <f t="shared" si="32"/>
        <v>0</v>
      </c>
      <c r="I1086" s="776">
        <f t="shared" si="33"/>
        <v>160000</v>
      </c>
    </row>
    <row r="1087" spans="1:10" ht="93.75">
      <c r="A1087" s="881" t="s">
        <v>366</v>
      </c>
      <c r="B1087" s="311" t="s">
        <v>55</v>
      </c>
      <c r="C1087" s="363">
        <v>50000</v>
      </c>
      <c r="D1087" s="314"/>
      <c r="E1087" s="312">
        <v>50000</v>
      </c>
      <c r="F1087" s="418"/>
      <c r="G1087" s="418"/>
      <c r="H1087" s="776">
        <f t="shared" si="32"/>
        <v>0</v>
      </c>
      <c r="I1087" s="776">
        <f t="shared" si="33"/>
        <v>100000</v>
      </c>
    </row>
    <row r="1088" spans="1:10" hidden="1">
      <c r="A1088" s="881"/>
      <c r="B1088" s="311"/>
      <c r="C1088" s="314"/>
      <c r="D1088" s="314"/>
      <c r="E1088" s="312"/>
      <c r="F1088" s="418"/>
      <c r="G1088" s="418"/>
      <c r="H1088" s="411">
        <f t="shared" si="32"/>
        <v>0</v>
      </c>
      <c r="I1088" s="411">
        <f t="shared" si="33"/>
        <v>0</v>
      </c>
      <c r="J1088" s="160"/>
    </row>
    <row r="1089" spans="1:9" s="160" customFormat="1" hidden="1">
      <c r="A1089" s="881"/>
      <c r="B1089" s="311"/>
      <c r="C1089" s="314"/>
      <c r="D1089" s="314"/>
      <c r="E1089" s="312"/>
      <c r="F1089" s="412"/>
      <c r="G1089" s="412"/>
      <c r="H1089" s="411">
        <f t="shared" si="32"/>
        <v>0</v>
      </c>
      <c r="I1089" s="411">
        <f t="shared" si="33"/>
        <v>0</v>
      </c>
    </row>
    <row r="1090" spans="1:9" s="160" customFormat="1" hidden="1">
      <c r="A1090" s="881"/>
      <c r="B1090" s="311"/>
      <c r="C1090" s="314"/>
      <c r="D1090" s="314"/>
      <c r="E1090" s="312"/>
      <c r="F1090" s="412"/>
      <c r="G1090" s="412"/>
      <c r="H1090" s="411">
        <f t="shared" si="32"/>
        <v>0</v>
      </c>
      <c r="I1090" s="411">
        <f t="shared" si="33"/>
        <v>0</v>
      </c>
    </row>
    <row r="1091" spans="1:9" s="160" customFormat="1" hidden="1">
      <c r="A1091" s="881"/>
      <c r="B1091" s="311"/>
      <c r="C1091" s="314"/>
      <c r="D1091" s="314"/>
      <c r="E1091" s="312"/>
      <c r="F1091" s="412"/>
      <c r="G1091" s="412"/>
      <c r="H1091" s="411">
        <f t="shared" si="32"/>
        <v>0</v>
      </c>
      <c r="I1091" s="411">
        <f t="shared" si="33"/>
        <v>0</v>
      </c>
    </row>
    <row r="1092" spans="1:9" s="160" customFormat="1" hidden="1">
      <c r="A1092" s="881"/>
      <c r="B1092" s="311"/>
      <c r="C1092" s="314"/>
      <c r="D1092" s="314"/>
      <c r="E1092" s="312"/>
      <c r="F1092" s="412"/>
      <c r="G1092" s="412"/>
      <c r="H1092" s="411">
        <f t="shared" si="32"/>
        <v>0</v>
      </c>
      <c r="I1092" s="411">
        <f t="shared" si="33"/>
        <v>0</v>
      </c>
    </row>
    <row r="1093" spans="1:9" s="160" customFormat="1" hidden="1">
      <c r="A1093" s="881"/>
      <c r="B1093" s="311"/>
      <c r="C1093" s="314"/>
      <c r="D1093" s="314"/>
      <c r="E1093" s="312"/>
      <c r="F1093" s="412"/>
      <c r="G1093" s="412"/>
      <c r="H1093" s="411">
        <f t="shared" si="32"/>
        <v>0</v>
      </c>
      <c r="I1093" s="411">
        <f t="shared" si="33"/>
        <v>0</v>
      </c>
    </row>
    <row r="1094" spans="1:9" s="160" customFormat="1" hidden="1">
      <c r="A1094" s="881"/>
      <c r="B1094" s="311"/>
      <c r="C1094" s="314"/>
      <c r="D1094" s="314"/>
      <c r="E1094" s="312"/>
      <c r="F1094" s="412"/>
      <c r="G1094" s="412"/>
      <c r="H1094" s="411">
        <f t="shared" si="32"/>
        <v>0</v>
      </c>
      <c r="I1094" s="411">
        <f t="shared" si="33"/>
        <v>0</v>
      </c>
    </row>
    <row r="1095" spans="1:9" s="160" customFormat="1" hidden="1">
      <c r="A1095" s="881"/>
      <c r="B1095" s="311"/>
      <c r="C1095" s="314"/>
      <c r="D1095" s="314"/>
      <c r="E1095" s="312"/>
      <c r="F1095" s="412"/>
      <c r="G1095" s="412"/>
      <c r="H1095" s="411">
        <f t="shared" si="32"/>
        <v>0</v>
      </c>
      <c r="I1095" s="411">
        <f t="shared" si="33"/>
        <v>0</v>
      </c>
    </row>
    <row r="1096" spans="1:9" s="160" customFormat="1" hidden="1">
      <c r="A1096" s="881"/>
      <c r="B1096" s="311"/>
      <c r="C1096" s="314"/>
      <c r="D1096" s="314"/>
      <c r="E1096" s="312"/>
      <c r="F1096" s="412"/>
      <c r="G1096" s="412"/>
      <c r="H1096" s="411">
        <f t="shared" si="32"/>
        <v>0</v>
      </c>
      <c r="I1096" s="411">
        <f t="shared" si="33"/>
        <v>0</v>
      </c>
    </row>
    <row r="1097" spans="1:9" s="160" customFormat="1" hidden="1">
      <c r="A1097" s="881"/>
      <c r="B1097" s="311"/>
      <c r="C1097" s="314"/>
      <c r="D1097" s="314"/>
      <c r="E1097" s="312"/>
      <c r="F1097" s="412"/>
      <c r="G1097" s="412"/>
      <c r="H1097" s="411">
        <f t="shared" ref="H1097:H1160" si="34">E1097+D1097-C1097</f>
        <v>0</v>
      </c>
      <c r="I1097" s="411">
        <f t="shared" ref="I1097:I1160" si="35">SUM(C1097:E1097)</f>
        <v>0</v>
      </c>
    </row>
    <row r="1098" spans="1:9" s="160" customFormat="1" hidden="1">
      <c r="A1098" s="881"/>
      <c r="B1098" s="311"/>
      <c r="C1098" s="314"/>
      <c r="D1098" s="314"/>
      <c r="E1098" s="312"/>
      <c r="F1098" s="412"/>
      <c r="G1098" s="412"/>
      <c r="H1098" s="411">
        <f t="shared" si="34"/>
        <v>0</v>
      </c>
      <c r="I1098" s="411">
        <f t="shared" si="35"/>
        <v>0</v>
      </c>
    </row>
    <row r="1099" spans="1:9" s="160" customFormat="1" hidden="1">
      <c r="A1099" s="881"/>
      <c r="B1099" s="311"/>
      <c r="C1099" s="314"/>
      <c r="D1099" s="314"/>
      <c r="E1099" s="312"/>
      <c r="F1099" s="412"/>
      <c r="G1099" s="412"/>
      <c r="H1099" s="411">
        <f t="shared" si="34"/>
        <v>0</v>
      </c>
      <c r="I1099" s="411">
        <f t="shared" si="35"/>
        <v>0</v>
      </c>
    </row>
    <row r="1100" spans="1:9" s="160" customFormat="1" hidden="1">
      <c r="A1100" s="881"/>
      <c r="B1100" s="311"/>
      <c r="C1100" s="314"/>
      <c r="D1100" s="314"/>
      <c r="E1100" s="312"/>
      <c r="F1100" s="412"/>
      <c r="G1100" s="412"/>
      <c r="H1100" s="411">
        <f t="shared" si="34"/>
        <v>0</v>
      </c>
      <c r="I1100" s="411">
        <f t="shared" si="35"/>
        <v>0</v>
      </c>
    </row>
    <row r="1101" spans="1:9" s="160" customFormat="1" hidden="1">
      <c r="A1101" s="881"/>
      <c r="B1101" s="311"/>
      <c r="C1101" s="314"/>
      <c r="D1101" s="314"/>
      <c r="E1101" s="312"/>
      <c r="F1101" s="412"/>
      <c r="G1101" s="412"/>
      <c r="H1101" s="411">
        <f t="shared" si="34"/>
        <v>0</v>
      </c>
      <c r="I1101" s="411">
        <f t="shared" si="35"/>
        <v>0</v>
      </c>
    </row>
    <row r="1102" spans="1:9" s="160" customFormat="1" hidden="1">
      <c r="A1102" s="881"/>
      <c r="B1102" s="311"/>
      <c r="C1102" s="314"/>
      <c r="D1102" s="314"/>
      <c r="E1102" s="312"/>
      <c r="F1102" s="412"/>
      <c r="G1102" s="412"/>
      <c r="H1102" s="411">
        <f t="shared" si="34"/>
        <v>0</v>
      </c>
      <c r="I1102" s="411">
        <f t="shared" si="35"/>
        <v>0</v>
      </c>
    </row>
    <row r="1103" spans="1:9" s="160" customFormat="1" hidden="1">
      <c r="A1103" s="881"/>
      <c r="B1103" s="311"/>
      <c r="C1103" s="314"/>
      <c r="D1103" s="314"/>
      <c r="E1103" s="312"/>
      <c r="F1103" s="412"/>
      <c r="G1103" s="412"/>
      <c r="H1103" s="411">
        <f t="shared" si="34"/>
        <v>0</v>
      </c>
      <c r="I1103" s="411">
        <f t="shared" si="35"/>
        <v>0</v>
      </c>
    </row>
    <row r="1104" spans="1:9" s="160" customFormat="1" hidden="1">
      <c r="A1104" s="881"/>
      <c r="B1104" s="232"/>
      <c r="C1104" s="314"/>
      <c r="D1104" s="314"/>
      <c r="E1104" s="405"/>
      <c r="F1104" s="412"/>
      <c r="G1104" s="412"/>
      <c r="H1104" s="411">
        <f t="shared" si="34"/>
        <v>0</v>
      </c>
      <c r="I1104" s="411">
        <f t="shared" si="35"/>
        <v>0</v>
      </c>
    </row>
    <row r="1105" spans="1:9" s="160" customFormat="1" hidden="1">
      <c r="A1105" s="881"/>
      <c r="B1105" s="232"/>
      <c r="C1105" s="312"/>
      <c r="D1105" s="314"/>
      <c r="E1105" s="312"/>
      <c r="F1105" s="412"/>
      <c r="G1105" s="412"/>
      <c r="H1105" s="411">
        <f t="shared" si="34"/>
        <v>0</v>
      </c>
      <c r="I1105" s="411">
        <f t="shared" si="35"/>
        <v>0</v>
      </c>
    </row>
    <row r="1106" spans="1:9" s="13" customFormat="1" hidden="1">
      <c r="A1106" s="851"/>
      <c r="B1106" s="224"/>
      <c r="C1106" s="314"/>
      <c r="D1106" s="314"/>
      <c r="E1106" s="315"/>
      <c r="F1106" s="412"/>
      <c r="G1106" s="412"/>
      <c r="H1106" s="411">
        <f t="shared" si="34"/>
        <v>0</v>
      </c>
      <c r="I1106" s="411">
        <f t="shared" si="35"/>
        <v>0</v>
      </c>
    </row>
    <row r="1107" spans="1:9" s="13" customFormat="1" hidden="1">
      <c r="A1107" s="851"/>
      <c r="B1107" s="224"/>
      <c r="C1107" s="314"/>
      <c r="D1107" s="314"/>
      <c r="E1107" s="315"/>
      <c r="F1107" s="412"/>
      <c r="G1107" s="412"/>
      <c r="H1107" s="411">
        <f t="shared" si="34"/>
        <v>0</v>
      </c>
      <c r="I1107" s="411">
        <f t="shared" si="35"/>
        <v>0</v>
      </c>
    </row>
    <row r="1108" spans="1:9" s="13" customFormat="1" hidden="1">
      <c r="A1108" s="851"/>
      <c r="B1108" s="224"/>
      <c r="C1108" s="314"/>
      <c r="D1108" s="314"/>
      <c r="E1108" s="315"/>
      <c r="F1108" s="412"/>
      <c r="G1108" s="412"/>
      <c r="H1108" s="411">
        <f t="shared" si="34"/>
        <v>0</v>
      </c>
      <c r="I1108" s="411">
        <f t="shared" si="35"/>
        <v>0</v>
      </c>
    </row>
    <row r="1109" spans="1:9" s="13" customFormat="1" hidden="1">
      <c r="A1109" s="851"/>
      <c r="B1109" s="224"/>
      <c r="C1109" s="314"/>
      <c r="D1109" s="314"/>
      <c r="E1109" s="315"/>
      <c r="F1109" s="412"/>
      <c r="G1109" s="412"/>
      <c r="H1109" s="411">
        <f t="shared" si="34"/>
        <v>0</v>
      </c>
      <c r="I1109" s="411">
        <f t="shared" si="35"/>
        <v>0</v>
      </c>
    </row>
    <row r="1110" spans="1:9" s="13" customFormat="1" hidden="1">
      <c r="A1110" s="851"/>
      <c r="B1110" s="224"/>
      <c r="C1110" s="314"/>
      <c r="D1110" s="314"/>
      <c r="E1110" s="315"/>
      <c r="F1110" s="412"/>
      <c r="G1110" s="412"/>
      <c r="H1110" s="411">
        <f t="shared" si="34"/>
        <v>0</v>
      </c>
      <c r="I1110" s="411">
        <f t="shared" si="35"/>
        <v>0</v>
      </c>
    </row>
    <row r="1111" spans="1:9" s="13" customFormat="1" hidden="1">
      <c r="A1111" s="851"/>
      <c r="B1111" s="224"/>
      <c r="C1111" s="314"/>
      <c r="D1111" s="314"/>
      <c r="E1111" s="315"/>
      <c r="F1111" s="412"/>
      <c r="G1111" s="412"/>
      <c r="H1111" s="411">
        <f t="shared" si="34"/>
        <v>0</v>
      </c>
      <c r="I1111" s="411">
        <f t="shared" si="35"/>
        <v>0</v>
      </c>
    </row>
    <row r="1112" spans="1:9" s="13" customFormat="1" hidden="1">
      <c r="A1112" s="851"/>
      <c r="B1112" s="224"/>
      <c r="C1112" s="314"/>
      <c r="D1112" s="314"/>
      <c r="E1112" s="315"/>
      <c r="F1112" s="412"/>
      <c r="G1112" s="412"/>
      <c r="H1112" s="411">
        <f t="shared" si="34"/>
        <v>0</v>
      </c>
      <c r="I1112" s="411">
        <f t="shared" si="35"/>
        <v>0</v>
      </c>
    </row>
    <row r="1113" spans="1:9" s="13" customFormat="1" hidden="1">
      <c r="A1113" s="851"/>
      <c r="B1113" s="224"/>
      <c r="C1113" s="314"/>
      <c r="D1113" s="314"/>
      <c r="E1113" s="315"/>
      <c r="F1113" s="412"/>
      <c r="G1113" s="412"/>
      <c r="H1113" s="411">
        <f t="shared" si="34"/>
        <v>0</v>
      </c>
      <c r="I1113" s="411">
        <f t="shared" si="35"/>
        <v>0</v>
      </c>
    </row>
    <row r="1114" spans="1:9" s="13" customFormat="1" hidden="1">
      <c r="A1114" s="851"/>
      <c r="B1114" s="224"/>
      <c r="C1114" s="314"/>
      <c r="D1114" s="314"/>
      <c r="E1114" s="315"/>
      <c r="F1114" s="412"/>
      <c r="G1114" s="412"/>
      <c r="H1114" s="411">
        <f t="shared" si="34"/>
        <v>0</v>
      </c>
      <c r="I1114" s="411">
        <f t="shared" si="35"/>
        <v>0</v>
      </c>
    </row>
    <row r="1115" spans="1:9" s="13" customFormat="1" hidden="1">
      <c r="A1115" s="851"/>
      <c r="B1115" s="224"/>
      <c r="C1115" s="314"/>
      <c r="D1115" s="314"/>
      <c r="E1115" s="315"/>
      <c r="F1115" s="412"/>
      <c r="G1115" s="412"/>
      <c r="H1115" s="411">
        <f t="shared" si="34"/>
        <v>0</v>
      </c>
      <c r="I1115" s="411">
        <f t="shared" si="35"/>
        <v>0</v>
      </c>
    </row>
    <row r="1116" spans="1:9" s="13" customFormat="1" hidden="1">
      <c r="A1116" s="851"/>
      <c r="B1116" s="224"/>
      <c r="C1116" s="314"/>
      <c r="D1116" s="314"/>
      <c r="E1116" s="315"/>
      <c r="F1116" s="412"/>
      <c r="G1116" s="412"/>
      <c r="H1116" s="411">
        <f t="shared" si="34"/>
        <v>0</v>
      </c>
      <c r="I1116" s="411">
        <f t="shared" si="35"/>
        <v>0</v>
      </c>
    </row>
    <row r="1117" spans="1:9" s="13" customFormat="1" hidden="1">
      <c r="A1117" s="851"/>
      <c r="B1117" s="224"/>
      <c r="C1117" s="314"/>
      <c r="D1117" s="314"/>
      <c r="E1117" s="315"/>
      <c r="F1117" s="412"/>
      <c r="G1117" s="412"/>
      <c r="H1117" s="411">
        <f t="shared" si="34"/>
        <v>0</v>
      </c>
      <c r="I1117" s="411">
        <f t="shared" si="35"/>
        <v>0</v>
      </c>
    </row>
    <row r="1118" spans="1:9" s="13" customFormat="1" hidden="1">
      <c r="A1118" s="851"/>
      <c r="B1118" s="224"/>
      <c r="C1118" s="314"/>
      <c r="D1118" s="314"/>
      <c r="E1118" s="315"/>
      <c r="F1118" s="412"/>
      <c r="G1118" s="412"/>
      <c r="H1118" s="411">
        <f t="shared" si="34"/>
        <v>0</v>
      </c>
      <c r="I1118" s="411">
        <f t="shared" si="35"/>
        <v>0</v>
      </c>
    </row>
    <row r="1119" spans="1:9" s="13" customFormat="1" hidden="1">
      <c r="A1119" s="851"/>
      <c r="B1119" s="224"/>
      <c r="C1119" s="314"/>
      <c r="D1119" s="314"/>
      <c r="E1119" s="315"/>
      <c r="F1119" s="412"/>
      <c r="G1119" s="412"/>
      <c r="H1119" s="411">
        <f t="shared" si="34"/>
        <v>0</v>
      </c>
      <c r="I1119" s="411">
        <f t="shared" si="35"/>
        <v>0</v>
      </c>
    </row>
    <row r="1120" spans="1:9" s="13" customFormat="1" hidden="1">
      <c r="A1120" s="851"/>
      <c r="B1120" s="224"/>
      <c r="C1120" s="314"/>
      <c r="D1120" s="314"/>
      <c r="E1120" s="315"/>
      <c r="F1120" s="412"/>
      <c r="G1120" s="412"/>
      <c r="H1120" s="411">
        <f t="shared" si="34"/>
        <v>0</v>
      </c>
      <c r="I1120" s="411">
        <f t="shared" si="35"/>
        <v>0</v>
      </c>
    </row>
    <row r="1121" spans="1:9" s="13" customFormat="1" hidden="1">
      <c r="A1121" s="851"/>
      <c r="B1121" s="224"/>
      <c r="C1121" s="314"/>
      <c r="D1121" s="314"/>
      <c r="E1121" s="315"/>
      <c r="F1121" s="412"/>
      <c r="G1121" s="412"/>
      <c r="H1121" s="411">
        <f t="shared" si="34"/>
        <v>0</v>
      </c>
      <c r="I1121" s="411">
        <f t="shared" si="35"/>
        <v>0</v>
      </c>
    </row>
    <row r="1122" spans="1:9" s="13" customFormat="1" hidden="1">
      <c r="A1122" s="851"/>
      <c r="B1122" s="224"/>
      <c r="C1122" s="314"/>
      <c r="D1122" s="314"/>
      <c r="E1122" s="315"/>
      <c r="F1122" s="412"/>
      <c r="G1122" s="412"/>
      <c r="H1122" s="411">
        <f t="shared" si="34"/>
        <v>0</v>
      </c>
      <c r="I1122" s="411">
        <f t="shared" si="35"/>
        <v>0</v>
      </c>
    </row>
    <row r="1123" spans="1:9" s="13" customFormat="1" hidden="1">
      <c r="A1123" s="851"/>
      <c r="B1123" s="224"/>
      <c r="C1123" s="314"/>
      <c r="D1123" s="314"/>
      <c r="E1123" s="315"/>
      <c r="F1123" s="412"/>
      <c r="G1123" s="412"/>
      <c r="H1123" s="411">
        <f t="shared" si="34"/>
        <v>0</v>
      </c>
      <c r="I1123" s="411">
        <f t="shared" si="35"/>
        <v>0</v>
      </c>
    </row>
    <row r="1124" spans="1:9" s="13" customFormat="1" hidden="1">
      <c r="A1124" s="851"/>
      <c r="B1124" s="224"/>
      <c r="C1124" s="314"/>
      <c r="D1124" s="314"/>
      <c r="E1124" s="315"/>
      <c r="F1124" s="412"/>
      <c r="G1124" s="412"/>
      <c r="H1124" s="411">
        <f t="shared" si="34"/>
        <v>0</v>
      </c>
      <c r="I1124" s="411">
        <f t="shared" si="35"/>
        <v>0</v>
      </c>
    </row>
    <row r="1125" spans="1:9" s="13" customFormat="1" hidden="1">
      <c r="A1125" s="851"/>
      <c r="B1125" s="224"/>
      <c r="C1125" s="314"/>
      <c r="D1125" s="314"/>
      <c r="E1125" s="315"/>
      <c r="F1125" s="412"/>
      <c r="G1125" s="412"/>
      <c r="H1125" s="411">
        <f t="shared" si="34"/>
        <v>0</v>
      </c>
      <c r="I1125" s="411">
        <f t="shared" si="35"/>
        <v>0</v>
      </c>
    </row>
    <row r="1126" spans="1:9" s="13" customFormat="1" hidden="1">
      <c r="A1126" s="851"/>
      <c r="B1126" s="224"/>
      <c r="C1126" s="314"/>
      <c r="D1126" s="314"/>
      <c r="E1126" s="315"/>
      <c r="F1126" s="412"/>
      <c r="G1126" s="412"/>
      <c r="H1126" s="411">
        <f t="shared" si="34"/>
        <v>0</v>
      </c>
      <c r="I1126" s="411">
        <f t="shared" si="35"/>
        <v>0</v>
      </c>
    </row>
    <row r="1127" spans="1:9" s="13" customFormat="1" hidden="1">
      <c r="A1127" s="851"/>
      <c r="B1127" s="409"/>
      <c r="C1127" s="315"/>
      <c r="D1127" s="315"/>
      <c r="E1127" s="315"/>
      <c r="F1127" s="412"/>
      <c r="G1127" s="412"/>
      <c r="H1127" s="411">
        <f t="shared" si="34"/>
        <v>0</v>
      </c>
      <c r="I1127" s="411">
        <f t="shared" si="35"/>
        <v>0</v>
      </c>
    </row>
    <row r="1128" spans="1:9" s="149" customFormat="1" hidden="1">
      <c r="A1128" s="851"/>
      <c r="B1128" s="224"/>
      <c r="C1128" s="314"/>
      <c r="D1128" s="314"/>
      <c r="E1128" s="315"/>
      <c r="F1128" s="424"/>
      <c r="G1128" s="424"/>
      <c r="H1128" s="411">
        <f t="shared" si="34"/>
        <v>0</v>
      </c>
      <c r="I1128" s="411">
        <f t="shared" si="35"/>
        <v>0</v>
      </c>
    </row>
    <row r="1129" spans="1:9" s="13" customFormat="1" hidden="1">
      <c r="A1129" s="851"/>
      <c r="B1129" s="224"/>
      <c r="C1129" s="314"/>
      <c r="D1129" s="314"/>
      <c r="E1129" s="315"/>
      <c r="F1129" s="412"/>
      <c r="G1129" s="412"/>
      <c r="H1129" s="411">
        <f t="shared" si="34"/>
        <v>0</v>
      </c>
      <c r="I1129" s="411">
        <f t="shared" si="35"/>
        <v>0</v>
      </c>
    </row>
    <row r="1130" spans="1:9" s="13" customFormat="1" hidden="1">
      <c r="A1130" s="851"/>
      <c r="B1130" s="224"/>
      <c r="C1130" s="314"/>
      <c r="D1130" s="314"/>
      <c r="E1130" s="315"/>
      <c r="F1130" s="412"/>
      <c r="G1130" s="412"/>
      <c r="H1130" s="411">
        <f t="shared" si="34"/>
        <v>0</v>
      </c>
      <c r="I1130" s="411">
        <f t="shared" si="35"/>
        <v>0</v>
      </c>
    </row>
    <row r="1131" spans="1:9" s="13" customFormat="1" hidden="1">
      <c r="A1131" s="851"/>
      <c r="B1131" s="224"/>
      <c r="C1131" s="314"/>
      <c r="D1131" s="314"/>
      <c r="E1131" s="315"/>
      <c r="F1131" s="412"/>
      <c r="G1131" s="412"/>
      <c r="H1131" s="411">
        <f t="shared" si="34"/>
        <v>0</v>
      </c>
      <c r="I1131" s="411">
        <f t="shared" si="35"/>
        <v>0</v>
      </c>
    </row>
    <row r="1132" spans="1:9" s="13" customFormat="1" hidden="1">
      <c r="A1132" s="851"/>
      <c r="B1132" s="224"/>
      <c r="C1132" s="314"/>
      <c r="D1132" s="314"/>
      <c r="E1132" s="315"/>
      <c r="F1132" s="412"/>
      <c r="G1132" s="412"/>
      <c r="H1132" s="411">
        <f t="shared" si="34"/>
        <v>0</v>
      </c>
      <c r="I1132" s="411">
        <f t="shared" si="35"/>
        <v>0</v>
      </c>
    </row>
    <row r="1133" spans="1:9" s="13" customFormat="1" hidden="1">
      <c r="A1133" s="851"/>
      <c r="B1133" s="224"/>
      <c r="C1133" s="314"/>
      <c r="D1133" s="314"/>
      <c r="E1133" s="315"/>
      <c r="F1133" s="412"/>
      <c r="G1133" s="412"/>
      <c r="H1133" s="411">
        <f t="shared" si="34"/>
        <v>0</v>
      </c>
      <c r="I1133" s="411">
        <f t="shared" si="35"/>
        <v>0</v>
      </c>
    </row>
    <row r="1134" spans="1:9" s="13" customFormat="1" hidden="1">
      <c r="A1134" s="851"/>
      <c r="B1134" s="224"/>
      <c r="C1134" s="314"/>
      <c r="D1134" s="314"/>
      <c r="E1134" s="315"/>
      <c r="F1134" s="412"/>
      <c r="G1134" s="412"/>
      <c r="H1134" s="411">
        <f t="shared" si="34"/>
        <v>0</v>
      </c>
      <c r="I1134" s="411">
        <f t="shared" si="35"/>
        <v>0</v>
      </c>
    </row>
    <row r="1135" spans="1:9" s="13" customFormat="1" hidden="1">
      <c r="A1135" s="851"/>
      <c r="B1135" s="224"/>
      <c r="C1135" s="314"/>
      <c r="D1135" s="314"/>
      <c r="E1135" s="315"/>
      <c r="F1135" s="412"/>
      <c r="G1135" s="412"/>
      <c r="H1135" s="411">
        <f t="shared" si="34"/>
        <v>0</v>
      </c>
      <c r="I1135" s="411">
        <f t="shared" si="35"/>
        <v>0</v>
      </c>
    </row>
    <row r="1136" spans="1:9" s="13" customFormat="1" hidden="1">
      <c r="A1136" s="851"/>
      <c r="B1136" s="224"/>
      <c r="C1136" s="314"/>
      <c r="D1136" s="314"/>
      <c r="E1136" s="315"/>
      <c r="F1136" s="412"/>
      <c r="G1136" s="412"/>
      <c r="H1136" s="411">
        <f t="shared" si="34"/>
        <v>0</v>
      </c>
      <c r="I1136" s="411">
        <f t="shared" si="35"/>
        <v>0</v>
      </c>
    </row>
    <row r="1137" spans="1:9" s="13" customFormat="1" hidden="1">
      <c r="A1137" s="851"/>
      <c r="B1137" s="224"/>
      <c r="C1137" s="314"/>
      <c r="D1137" s="314"/>
      <c r="E1137" s="315"/>
      <c r="F1137" s="412"/>
      <c r="G1137" s="412"/>
      <c r="H1137" s="411">
        <f t="shared" si="34"/>
        <v>0</v>
      </c>
      <c r="I1137" s="411">
        <f t="shared" si="35"/>
        <v>0</v>
      </c>
    </row>
    <row r="1138" spans="1:9" s="13" customFormat="1" hidden="1">
      <c r="A1138" s="851"/>
      <c r="B1138" s="224"/>
      <c r="C1138" s="465"/>
      <c r="D1138" s="315"/>
      <c r="E1138" s="315"/>
      <c r="F1138" s="412"/>
      <c r="G1138" s="412"/>
      <c r="H1138" s="411">
        <f t="shared" si="34"/>
        <v>0</v>
      </c>
      <c r="I1138" s="411">
        <f t="shared" si="35"/>
        <v>0</v>
      </c>
    </row>
    <row r="1139" spans="1:9" s="13" customFormat="1" hidden="1">
      <c r="A1139" s="851"/>
      <c r="B1139" s="224"/>
      <c r="C1139" s="465"/>
      <c r="D1139" s="315"/>
      <c r="E1139" s="315"/>
      <c r="F1139" s="412"/>
      <c r="G1139" s="412"/>
      <c r="H1139" s="411">
        <f t="shared" si="34"/>
        <v>0</v>
      </c>
      <c r="I1139" s="411">
        <f t="shared" si="35"/>
        <v>0</v>
      </c>
    </row>
    <row r="1140" spans="1:9" s="13" customFormat="1" ht="18" hidden="1" customHeight="1">
      <c r="A1140" s="880"/>
      <c r="B1140" s="517"/>
      <c r="C1140" s="515"/>
      <c r="D1140" s="515"/>
      <c r="E1140" s="515"/>
      <c r="F1140" s="412"/>
      <c r="G1140" s="412"/>
      <c r="H1140" s="411">
        <f t="shared" si="34"/>
        <v>0</v>
      </c>
      <c r="I1140" s="411">
        <f t="shared" si="35"/>
        <v>0</v>
      </c>
    </row>
    <row r="1141" spans="1:9" s="13" customFormat="1" ht="18" hidden="1" customHeight="1">
      <c r="A1141" s="880"/>
      <c r="B1141" s="224"/>
      <c r="C1141" s="314"/>
      <c r="D1141" s="314"/>
      <c r="E1141" s="314"/>
      <c r="F1141" s="412"/>
      <c r="G1141" s="412"/>
      <c r="H1141" s="411">
        <f t="shared" si="34"/>
        <v>0</v>
      </c>
      <c r="I1141" s="411">
        <f t="shared" si="35"/>
        <v>0</v>
      </c>
    </row>
    <row r="1142" spans="1:9" s="13" customFormat="1" ht="18" hidden="1" customHeight="1">
      <c r="A1142" s="880"/>
      <c r="B1142" s="224"/>
      <c r="C1142" s="314"/>
      <c r="D1142" s="314"/>
      <c r="E1142" s="314"/>
      <c r="F1142" s="412"/>
      <c r="G1142" s="412"/>
      <c r="H1142" s="411">
        <f t="shared" si="34"/>
        <v>0</v>
      </c>
      <c r="I1142" s="411">
        <f t="shared" si="35"/>
        <v>0</v>
      </c>
    </row>
    <row r="1143" spans="1:9" s="13" customFormat="1" ht="18" hidden="1" customHeight="1">
      <c r="A1143" s="880"/>
      <c r="B1143" s="224"/>
      <c r="C1143" s="314"/>
      <c r="D1143" s="314"/>
      <c r="E1143" s="314"/>
      <c r="F1143" s="412"/>
      <c r="G1143" s="412"/>
      <c r="H1143" s="411">
        <f t="shared" si="34"/>
        <v>0</v>
      </c>
      <c r="I1143" s="411">
        <f t="shared" si="35"/>
        <v>0</v>
      </c>
    </row>
    <row r="1144" spans="1:9" s="13" customFormat="1" ht="18" hidden="1" customHeight="1">
      <c r="A1144" s="880"/>
      <c r="B1144" s="224"/>
      <c r="C1144" s="314"/>
      <c r="D1144" s="314"/>
      <c r="E1144" s="405"/>
      <c r="F1144" s="412"/>
      <c r="G1144" s="412"/>
      <c r="H1144" s="411">
        <f t="shared" si="34"/>
        <v>0</v>
      </c>
      <c r="I1144" s="411">
        <f t="shared" si="35"/>
        <v>0</v>
      </c>
    </row>
    <row r="1145" spans="1:9" s="13" customFormat="1" ht="18" hidden="1" customHeight="1">
      <c r="A1145" s="880"/>
      <c r="B1145" s="224"/>
      <c r="C1145" s="405"/>
      <c r="D1145" s="405"/>
      <c r="E1145" s="405"/>
      <c r="F1145" s="412"/>
      <c r="G1145" s="412"/>
      <c r="H1145" s="411">
        <f t="shared" si="34"/>
        <v>0</v>
      </c>
      <c r="I1145" s="411">
        <f t="shared" si="35"/>
        <v>0</v>
      </c>
    </row>
    <row r="1146" spans="1:9" s="13" customFormat="1" ht="18" hidden="1" customHeight="1">
      <c r="A1146" s="880"/>
      <c r="B1146" s="224"/>
      <c r="C1146" s="405"/>
      <c r="D1146" s="405"/>
      <c r="E1146" s="405"/>
      <c r="F1146" s="412"/>
      <c r="G1146" s="412"/>
      <c r="H1146" s="411">
        <f t="shared" si="34"/>
        <v>0</v>
      </c>
      <c r="I1146" s="411">
        <f t="shared" si="35"/>
        <v>0</v>
      </c>
    </row>
    <row r="1147" spans="1:9" s="13" customFormat="1" ht="18" hidden="1" customHeight="1">
      <c r="A1147" s="880"/>
      <c r="B1147" s="224"/>
      <c r="C1147" s="405"/>
      <c r="D1147" s="405"/>
      <c r="E1147" s="405"/>
      <c r="F1147" s="412"/>
      <c r="G1147" s="412"/>
      <c r="H1147" s="411">
        <f t="shared" si="34"/>
        <v>0</v>
      </c>
      <c r="I1147" s="411">
        <f t="shared" si="35"/>
        <v>0</v>
      </c>
    </row>
    <row r="1148" spans="1:9" s="13" customFormat="1" ht="18" hidden="1" customHeight="1">
      <c r="A1148" s="880"/>
      <c r="B1148" s="224"/>
      <c r="C1148" s="405"/>
      <c r="D1148" s="405"/>
      <c r="E1148" s="405"/>
      <c r="F1148" s="412"/>
      <c r="G1148" s="412"/>
      <c r="H1148" s="411">
        <f t="shared" si="34"/>
        <v>0</v>
      </c>
      <c r="I1148" s="411">
        <f t="shared" si="35"/>
        <v>0</v>
      </c>
    </row>
    <row r="1149" spans="1:9" s="13" customFormat="1" ht="18" hidden="1" customHeight="1">
      <c r="A1149" s="880"/>
      <c r="B1149" s="224"/>
      <c r="C1149" s="405"/>
      <c r="D1149" s="405"/>
      <c r="E1149" s="405"/>
      <c r="F1149" s="412"/>
      <c r="G1149" s="412"/>
      <c r="H1149" s="411">
        <f t="shared" si="34"/>
        <v>0</v>
      </c>
      <c r="I1149" s="411">
        <f t="shared" si="35"/>
        <v>0</v>
      </c>
    </row>
    <row r="1150" spans="1:9" s="13" customFormat="1" ht="18" hidden="1" customHeight="1">
      <c r="A1150" s="880"/>
      <c r="B1150" s="224"/>
      <c r="C1150" s="314"/>
      <c r="D1150" s="314"/>
      <c r="E1150" s="314"/>
      <c r="F1150" s="412"/>
      <c r="G1150" s="412"/>
      <c r="H1150" s="411">
        <f t="shared" si="34"/>
        <v>0</v>
      </c>
      <c r="I1150" s="411">
        <f t="shared" si="35"/>
        <v>0</v>
      </c>
    </row>
    <row r="1151" spans="1:9" s="13" customFormat="1" ht="18" hidden="1" customHeight="1">
      <c r="A1151" s="880"/>
      <c r="B1151" s="224"/>
      <c r="C1151" s="314"/>
      <c r="D1151" s="314"/>
      <c r="E1151" s="314"/>
      <c r="F1151" s="412"/>
      <c r="G1151" s="412"/>
      <c r="H1151" s="411">
        <f t="shared" si="34"/>
        <v>0</v>
      </c>
      <c r="I1151" s="411">
        <f t="shared" si="35"/>
        <v>0</v>
      </c>
    </row>
    <row r="1152" spans="1:9" s="13" customFormat="1" ht="18" hidden="1" customHeight="1">
      <c r="A1152" s="880"/>
      <c r="B1152" s="224"/>
      <c r="C1152" s="314"/>
      <c r="D1152" s="314"/>
      <c r="E1152" s="314"/>
      <c r="F1152" s="412"/>
      <c r="G1152" s="412"/>
      <c r="H1152" s="411">
        <f t="shared" si="34"/>
        <v>0</v>
      </c>
      <c r="I1152" s="411">
        <f t="shared" si="35"/>
        <v>0</v>
      </c>
    </row>
    <row r="1153" spans="1:9" s="13" customFormat="1" ht="18" hidden="1" customHeight="1">
      <c r="A1153" s="880"/>
      <c r="B1153" s="224"/>
      <c r="C1153" s="314"/>
      <c r="D1153" s="314"/>
      <c r="E1153" s="314"/>
      <c r="F1153" s="412"/>
      <c r="G1153" s="412"/>
      <c r="H1153" s="411">
        <f t="shared" si="34"/>
        <v>0</v>
      </c>
      <c r="I1153" s="411">
        <f t="shared" si="35"/>
        <v>0</v>
      </c>
    </row>
    <row r="1154" spans="1:9" s="13" customFormat="1" ht="18" hidden="1" customHeight="1">
      <c r="A1154" s="880"/>
      <c r="B1154" s="224"/>
      <c r="C1154" s="314"/>
      <c r="D1154" s="314"/>
      <c r="E1154" s="314"/>
      <c r="F1154" s="412"/>
      <c r="G1154" s="412"/>
      <c r="H1154" s="411">
        <f t="shared" si="34"/>
        <v>0</v>
      </c>
      <c r="I1154" s="411">
        <f t="shared" si="35"/>
        <v>0</v>
      </c>
    </row>
    <row r="1155" spans="1:9" s="13" customFormat="1" ht="18" hidden="1" customHeight="1">
      <c r="A1155" s="880"/>
      <c r="B1155" s="224"/>
      <c r="C1155" s="314"/>
      <c r="D1155" s="314"/>
      <c r="E1155" s="314"/>
      <c r="F1155" s="412"/>
      <c r="G1155" s="412"/>
      <c r="H1155" s="411">
        <f t="shared" si="34"/>
        <v>0</v>
      </c>
      <c r="I1155" s="411">
        <f t="shared" si="35"/>
        <v>0</v>
      </c>
    </row>
    <row r="1156" spans="1:9" s="13" customFormat="1" ht="18" hidden="1" customHeight="1">
      <c r="A1156" s="880"/>
      <c r="B1156" s="224"/>
      <c r="C1156" s="314"/>
      <c r="D1156" s="314"/>
      <c r="E1156" s="314"/>
      <c r="F1156" s="412"/>
      <c r="G1156" s="412"/>
      <c r="H1156" s="411">
        <f t="shared" si="34"/>
        <v>0</v>
      </c>
      <c r="I1156" s="411">
        <f t="shared" si="35"/>
        <v>0</v>
      </c>
    </row>
    <row r="1157" spans="1:9" s="13" customFormat="1" ht="18" hidden="1" customHeight="1">
      <c r="A1157" s="880"/>
      <c r="B1157" s="224"/>
      <c r="C1157" s="314"/>
      <c r="D1157" s="314"/>
      <c r="E1157" s="314"/>
      <c r="F1157" s="412"/>
      <c r="G1157" s="412"/>
      <c r="H1157" s="411">
        <f t="shared" si="34"/>
        <v>0</v>
      </c>
      <c r="I1157" s="411">
        <f t="shared" si="35"/>
        <v>0</v>
      </c>
    </row>
    <row r="1158" spans="1:9" s="13" customFormat="1" ht="18" hidden="1" customHeight="1">
      <c r="A1158" s="880"/>
      <c r="B1158" s="224"/>
      <c r="C1158" s="314"/>
      <c r="D1158" s="314"/>
      <c r="E1158" s="314"/>
      <c r="F1158" s="412"/>
      <c r="G1158" s="412"/>
      <c r="H1158" s="411">
        <f t="shared" si="34"/>
        <v>0</v>
      </c>
      <c r="I1158" s="411">
        <f t="shared" si="35"/>
        <v>0</v>
      </c>
    </row>
    <row r="1159" spans="1:9" s="13" customFormat="1" ht="18" hidden="1" customHeight="1">
      <c r="A1159" s="880"/>
      <c r="B1159" s="224"/>
      <c r="C1159" s="314"/>
      <c r="D1159" s="314"/>
      <c r="E1159" s="405"/>
      <c r="F1159" s="412"/>
      <c r="G1159" s="412"/>
      <c r="H1159" s="411">
        <f t="shared" si="34"/>
        <v>0</v>
      </c>
      <c r="I1159" s="411">
        <f t="shared" si="35"/>
        <v>0</v>
      </c>
    </row>
    <row r="1160" spans="1:9" s="13" customFormat="1" ht="18" hidden="1" customHeight="1">
      <c r="A1160" s="880"/>
      <c r="B1160" s="224"/>
      <c r="C1160" s="314"/>
      <c r="D1160" s="314"/>
      <c r="E1160" s="405"/>
      <c r="F1160" s="412"/>
      <c r="G1160" s="412"/>
      <c r="H1160" s="411">
        <f t="shared" si="34"/>
        <v>0</v>
      </c>
      <c r="I1160" s="411">
        <f t="shared" si="35"/>
        <v>0</v>
      </c>
    </row>
    <row r="1161" spans="1:9" s="13" customFormat="1" ht="18" hidden="1" customHeight="1">
      <c r="A1161" s="880"/>
      <c r="B1161" s="224"/>
      <c r="C1161" s="314"/>
      <c r="D1161" s="314"/>
      <c r="E1161" s="405"/>
      <c r="F1161" s="412"/>
      <c r="G1161" s="412"/>
      <c r="H1161" s="411">
        <f t="shared" ref="H1161:H1224" si="36">E1161+D1161-C1161</f>
        <v>0</v>
      </c>
      <c r="I1161" s="411">
        <f t="shared" ref="I1161:I1224" si="37">SUM(C1161:E1161)</f>
        <v>0</v>
      </c>
    </row>
    <row r="1162" spans="1:9" s="13" customFormat="1" ht="18" hidden="1" customHeight="1">
      <c r="A1162" s="880"/>
      <c r="B1162" s="224"/>
      <c r="C1162" s="314"/>
      <c r="D1162" s="314"/>
      <c r="E1162" s="405"/>
      <c r="F1162" s="412"/>
      <c r="G1162" s="412"/>
      <c r="H1162" s="411">
        <f t="shared" si="36"/>
        <v>0</v>
      </c>
      <c r="I1162" s="411">
        <f t="shared" si="37"/>
        <v>0</v>
      </c>
    </row>
    <row r="1163" spans="1:9" s="13" customFormat="1" ht="18" hidden="1" customHeight="1">
      <c r="A1163" s="880"/>
      <c r="B1163" s="224"/>
      <c r="C1163" s="314"/>
      <c r="D1163" s="314"/>
      <c r="E1163" s="405"/>
      <c r="F1163" s="412"/>
      <c r="G1163" s="412"/>
      <c r="H1163" s="411">
        <f t="shared" si="36"/>
        <v>0</v>
      </c>
      <c r="I1163" s="411">
        <f t="shared" si="37"/>
        <v>0</v>
      </c>
    </row>
    <row r="1164" spans="1:9" s="13" customFormat="1" ht="18" hidden="1" customHeight="1">
      <c r="A1164" s="880"/>
      <c r="B1164" s="224"/>
      <c r="C1164" s="314"/>
      <c r="D1164" s="314"/>
      <c r="E1164" s="405"/>
      <c r="F1164" s="412"/>
      <c r="G1164" s="412"/>
      <c r="H1164" s="411">
        <f t="shared" si="36"/>
        <v>0</v>
      </c>
      <c r="I1164" s="411">
        <f t="shared" si="37"/>
        <v>0</v>
      </c>
    </row>
    <row r="1165" spans="1:9" s="13" customFormat="1" ht="18" hidden="1" customHeight="1">
      <c r="A1165" s="880"/>
      <c r="B1165" s="224"/>
      <c r="C1165" s="314"/>
      <c r="D1165" s="314"/>
      <c r="E1165" s="405"/>
      <c r="F1165" s="412"/>
      <c r="G1165" s="412"/>
      <c r="H1165" s="411">
        <f t="shared" si="36"/>
        <v>0</v>
      </c>
      <c r="I1165" s="411">
        <f t="shared" si="37"/>
        <v>0</v>
      </c>
    </row>
    <row r="1166" spans="1:9" s="13" customFormat="1" ht="18" hidden="1" customHeight="1">
      <c r="A1166" s="880"/>
      <c r="B1166" s="224"/>
      <c r="C1166" s="314"/>
      <c r="D1166" s="314"/>
      <c r="E1166" s="405"/>
      <c r="F1166" s="412"/>
      <c r="G1166" s="412"/>
      <c r="H1166" s="411">
        <f t="shared" si="36"/>
        <v>0</v>
      </c>
      <c r="I1166" s="411">
        <f t="shared" si="37"/>
        <v>0</v>
      </c>
    </row>
    <row r="1167" spans="1:9" s="13" customFormat="1" ht="18" hidden="1" customHeight="1">
      <c r="A1167" s="880"/>
      <c r="B1167" s="224"/>
      <c r="C1167" s="314"/>
      <c r="D1167" s="314"/>
      <c r="E1167" s="405"/>
      <c r="F1167" s="412"/>
      <c r="G1167" s="412"/>
      <c r="H1167" s="411">
        <f t="shared" si="36"/>
        <v>0</v>
      </c>
      <c r="I1167" s="411">
        <f t="shared" si="37"/>
        <v>0</v>
      </c>
    </row>
    <row r="1168" spans="1:9" s="13" customFormat="1" ht="18" hidden="1" customHeight="1">
      <c r="A1168" s="880"/>
      <c r="B1168" s="224"/>
      <c r="C1168" s="314"/>
      <c r="D1168" s="314"/>
      <c r="E1168" s="405"/>
      <c r="F1168" s="412"/>
      <c r="G1168" s="412"/>
      <c r="H1168" s="411">
        <f t="shared" si="36"/>
        <v>0</v>
      </c>
      <c r="I1168" s="411">
        <f t="shared" si="37"/>
        <v>0</v>
      </c>
    </row>
    <row r="1169" spans="1:9" s="13" customFormat="1" ht="18" hidden="1" customHeight="1">
      <c r="A1169" s="880"/>
      <c r="B1169" s="224"/>
      <c r="C1169" s="314"/>
      <c r="D1169" s="314"/>
      <c r="E1169" s="405"/>
      <c r="F1169" s="412"/>
      <c r="G1169" s="412"/>
      <c r="H1169" s="411">
        <f t="shared" si="36"/>
        <v>0</v>
      </c>
      <c r="I1169" s="411">
        <f t="shared" si="37"/>
        <v>0</v>
      </c>
    </row>
    <row r="1170" spans="1:9" s="13" customFormat="1" ht="18" hidden="1" customHeight="1">
      <c r="A1170" s="880"/>
      <c r="B1170" s="224"/>
      <c r="C1170" s="314"/>
      <c r="D1170" s="314"/>
      <c r="E1170" s="405"/>
      <c r="F1170" s="412"/>
      <c r="G1170" s="412"/>
      <c r="H1170" s="411">
        <f t="shared" si="36"/>
        <v>0</v>
      </c>
      <c r="I1170" s="411">
        <f t="shared" si="37"/>
        <v>0</v>
      </c>
    </row>
    <row r="1171" spans="1:9" s="13" customFormat="1" ht="18" hidden="1" customHeight="1">
      <c r="A1171" s="880"/>
      <c r="B1171" s="224"/>
      <c r="C1171" s="314"/>
      <c r="D1171" s="314"/>
      <c r="E1171" s="405"/>
      <c r="F1171" s="412"/>
      <c r="G1171" s="412"/>
      <c r="H1171" s="411">
        <f t="shared" si="36"/>
        <v>0</v>
      </c>
      <c r="I1171" s="411">
        <f t="shared" si="37"/>
        <v>0</v>
      </c>
    </row>
    <row r="1172" spans="1:9" s="13" customFormat="1" ht="18" hidden="1" customHeight="1">
      <c r="A1172" s="880"/>
      <c r="B1172" s="224"/>
      <c r="C1172" s="314"/>
      <c r="D1172" s="314"/>
      <c r="E1172" s="405"/>
      <c r="F1172" s="412"/>
      <c r="G1172" s="412"/>
      <c r="H1172" s="411">
        <f t="shared" si="36"/>
        <v>0</v>
      </c>
      <c r="I1172" s="411">
        <f t="shared" si="37"/>
        <v>0</v>
      </c>
    </row>
    <row r="1173" spans="1:9" s="237" customFormat="1" ht="18" hidden="1" customHeight="1">
      <c r="A1173" s="880"/>
      <c r="B1173" s="236"/>
      <c r="C1173" s="423"/>
      <c r="D1173" s="423"/>
      <c r="E1173" s="419"/>
      <c r="F1173" s="420"/>
      <c r="G1173" s="420"/>
      <c r="H1173" s="411">
        <f t="shared" si="36"/>
        <v>0</v>
      </c>
      <c r="I1173" s="411">
        <f t="shared" si="37"/>
        <v>0</v>
      </c>
    </row>
    <row r="1174" spans="1:9" s="237" customFormat="1" ht="18" hidden="1" customHeight="1">
      <c r="A1174" s="880"/>
      <c r="B1174" s="236"/>
      <c r="C1174" s="423"/>
      <c r="D1174" s="423"/>
      <c r="E1174" s="419"/>
      <c r="F1174" s="420"/>
      <c r="G1174" s="420"/>
      <c r="H1174" s="411">
        <f t="shared" si="36"/>
        <v>0</v>
      </c>
      <c r="I1174" s="411">
        <f t="shared" si="37"/>
        <v>0</v>
      </c>
    </row>
    <row r="1175" spans="1:9" s="13" customFormat="1" ht="18" hidden="1" customHeight="1">
      <c r="A1175" s="880"/>
      <c r="B1175" s="224"/>
      <c r="C1175" s="314"/>
      <c r="D1175" s="314"/>
      <c r="E1175" s="315"/>
      <c r="F1175" s="412"/>
      <c r="G1175" s="412"/>
      <c r="H1175" s="411">
        <f t="shared" si="36"/>
        <v>0</v>
      </c>
      <c r="I1175" s="411">
        <f t="shared" si="37"/>
        <v>0</v>
      </c>
    </row>
    <row r="1176" spans="1:9" s="13" customFormat="1" ht="18" hidden="1" customHeight="1">
      <c r="A1176" s="880"/>
      <c r="B1176" s="224"/>
      <c r="C1176" s="314"/>
      <c r="D1176" s="314"/>
      <c r="E1176" s="315"/>
      <c r="F1176" s="412"/>
      <c r="G1176" s="412"/>
      <c r="H1176" s="411">
        <f t="shared" si="36"/>
        <v>0</v>
      </c>
      <c r="I1176" s="411">
        <f t="shared" si="37"/>
        <v>0</v>
      </c>
    </row>
    <row r="1177" spans="1:9" s="13" customFormat="1" ht="18" hidden="1" customHeight="1">
      <c r="A1177" s="880"/>
      <c r="B1177" s="224"/>
      <c r="C1177" s="314"/>
      <c r="D1177" s="314"/>
      <c r="E1177" s="315"/>
      <c r="F1177" s="412"/>
      <c r="G1177" s="412"/>
      <c r="H1177" s="411">
        <f t="shared" si="36"/>
        <v>0</v>
      </c>
      <c r="I1177" s="411">
        <f t="shared" si="37"/>
        <v>0</v>
      </c>
    </row>
    <row r="1178" spans="1:9" s="13" customFormat="1" ht="18" hidden="1" customHeight="1">
      <c r="A1178" s="880"/>
      <c r="B1178" s="224"/>
      <c r="C1178" s="314"/>
      <c r="D1178" s="314"/>
      <c r="E1178" s="315"/>
      <c r="F1178" s="412"/>
      <c r="G1178" s="412"/>
      <c r="H1178" s="411">
        <f t="shared" si="36"/>
        <v>0</v>
      </c>
      <c r="I1178" s="411">
        <f t="shared" si="37"/>
        <v>0</v>
      </c>
    </row>
    <row r="1179" spans="1:9" s="13" customFormat="1" ht="18" hidden="1" customHeight="1">
      <c r="A1179" s="880"/>
      <c r="B1179" s="224"/>
      <c r="C1179" s="314"/>
      <c r="D1179" s="314"/>
      <c r="E1179" s="315"/>
      <c r="F1179" s="412"/>
      <c r="G1179" s="412"/>
      <c r="H1179" s="411">
        <f t="shared" si="36"/>
        <v>0</v>
      </c>
      <c r="I1179" s="411">
        <f t="shared" si="37"/>
        <v>0</v>
      </c>
    </row>
    <row r="1180" spans="1:9" s="13" customFormat="1" ht="18" hidden="1" customHeight="1">
      <c r="A1180" s="880"/>
      <c r="B1180" s="224"/>
      <c r="C1180" s="314"/>
      <c r="D1180" s="314"/>
      <c r="E1180" s="315"/>
      <c r="F1180" s="412"/>
      <c r="G1180" s="412"/>
      <c r="H1180" s="411">
        <f t="shared" si="36"/>
        <v>0</v>
      </c>
      <c r="I1180" s="411">
        <f t="shared" si="37"/>
        <v>0</v>
      </c>
    </row>
    <row r="1181" spans="1:9" s="13" customFormat="1" ht="18" hidden="1" customHeight="1">
      <c r="A1181" s="880"/>
      <c r="B1181" s="224"/>
      <c r="C1181" s="314"/>
      <c r="D1181" s="314"/>
      <c r="E1181" s="315"/>
      <c r="F1181" s="412"/>
      <c r="G1181" s="412"/>
      <c r="H1181" s="411">
        <f t="shared" si="36"/>
        <v>0</v>
      </c>
      <c r="I1181" s="411">
        <f t="shared" si="37"/>
        <v>0</v>
      </c>
    </row>
    <row r="1182" spans="1:9" s="13" customFormat="1" ht="18" hidden="1" customHeight="1">
      <c r="A1182" s="880"/>
      <c r="B1182" s="224"/>
      <c r="C1182" s="314"/>
      <c r="D1182" s="314"/>
      <c r="E1182" s="315"/>
      <c r="F1182" s="412"/>
      <c r="G1182" s="412"/>
      <c r="H1182" s="411">
        <f t="shared" si="36"/>
        <v>0</v>
      </c>
      <c r="I1182" s="411">
        <f t="shared" si="37"/>
        <v>0</v>
      </c>
    </row>
    <row r="1183" spans="1:9" s="13" customFormat="1" ht="18" hidden="1" customHeight="1">
      <c r="A1183" s="880"/>
      <c r="B1183" s="224"/>
      <c r="C1183" s="314"/>
      <c r="D1183" s="314"/>
      <c r="E1183" s="315"/>
      <c r="F1183" s="412"/>
      <c r="G1183" s="412"/>
      <c r="H1183" s="411">
        <f t="shared" si="36"/>
        <v>0</v>
      </c>
      <c r="I1183" s="411">
        <f t="shared" si="37"/>
        <v>0</v>
      </c>
    </row>
    <row r="1184" spans="1:9" s="13" customFormat="1" ht="18" hidden="1" customHeight="1">
      <c r="A1184" s="880"/>
      <c r="B1184" s="224"/>
      <c r="C1184" s="314"/>
      <c r="D1184" s="314"/>
      <c r="E1184" s="315"/>
      <c r="F1184" s="412"/>
      <c r="G1184" s="412"/>
      <c r="H1184" s="411">
        <f t="shared" si="36"/>
        <v>0</v>
      </c>
      <c r="I1184" s="411">
        <f t="shared" si="37"/>
        <v>0</v>
      </c>
    </row>
    <row r="1185" spans="1:9" s="13" customFormat="1" ht="18" hidden="1" customHeight="1">
      <c r="A1185" s="880"/>
      <c r="B1185" s="224"/>
      <c r="C1185" s="314"/>
      <c r="D1185" s="314"/>
      <c r="E1185" s="315"/>
      <c r="F1185" s="412"/>
      <c r="G1185" s="412"/>
      <c r="H1185" s="411">
        <f t="shared" si="36"/>
        <v>0</v>
      </c>
      <c r="I1185" s="411">
        <f t="shared" si="37"/>
        <v>0</v>
      </c>
    </row>
    <row r="1186" spans="1:9" s="13" customFormat="1" ht="18" hidden="1" customHeight="1">
      <c r="A1186" s="880"/>
      <c r="B1186" s="224"/>
      <c r="C1186" s="314"/>
      <c r="D1186" s="314"/>
      <c r="E1186" s="315"/>
      <c r="F1186" s="412"/>
      <c r="G1186" s="412"/>
      <c r="H1186" s="411">
        <f t="shared" si="36"/>
        <v>0</v>
      </c>
      <c r="I1186" s="411">
        <f t="shared" si="37"/>
        <v>0</v>
      </c>
    </row>
    <row r="1187" spans="1:9" s="13" customFormat="1" ht="18" hidden="1" customHeight="1">
      <c r="A1187" s="880"/>
      <c r="B1187" s="224"/>
      <c r="C1187" s="314"/>
      <c r="D1187" s="314"/>
      <c r="E1187" s="315"/>
      <c r="F1187" s="412"/>
      <c r="G1187" s="412"/>
      <c r="H1187" s="411">
        <f t="shared" si="36"/>
        <v>0</v>
      </c>
      <c r="I1187" s="411">
        <f t="shared" si="37"/>
        <v>0</v>
      </c>
    </row>
    <row r="1188" spans="1:9" s="13" customFormat="1" ht="18" hidden="1" customHeight="1">
      <c r="A1188" s="880"/>
      <c r="B1188" s="224"/>
      <c r="C1188" s="314"/>
      <c r="D1188" s="314"/>
      <c r="E1188" s="315"/>
      <c r="F1188" s="412"/>
      <c r="G1188" s="412"/>
      <c r="H1188" s="411">
        <f t="shared" si="36"/>
        <v>0</v>
      </c>
      <c r="I1188" s="411">
        <f t="shared" si="37"/>
        <v>0</v>
      </c>
    </row>
    <row r="1189" spans="1:9" s="13" customFormat="1" ht="18" hidden="1" customHeight="1">
      <c r="A1189" s="880"/>
      <c r="B1189" s="224"/>
      <c r="C1189" s="314"/>
      <c r="D1189" s="314"/>
      <c r="E1189" s="315"/>
      <c r="F1189" s="412"/>
      <c r="G1189" s="412"/>
      <c r="H1189" s="411">
        <f t="shared" si="36"/>
        <v>0</v>
      </c>
      <c r="I1189" s="411">
        <f t="shared" si="37"/>
        <v>0</v>
      </c>
    </row>
    <row r="1190" spans="1:9" s="13" customFormat="1" ht="18" hidden="1" customHeight="1">
      <c r="A1190" s="880"/>
      <c r="B1190" s="224"/>
      <c r="C1190" s="314"/>
      <c r="D1190" s="314"/>
      <c r="E1190" s="315"/>
      <c r="F1190" s="412"/>
      <c r="G1190" s="412"/>
      <c r="H1190" s="411">
        <f t="shared" si="36"/>
        <v>0</v>
      </c>
      <c r="I1190" s="411">
        <f t="shared" si="37"/>
        <v>0</v>
      </c>
    </row>
    <row r="1191" spans="1:9" s="13" customFormat="1" ht="18" hidden="1" customHeight="1">
      <c r="A1191" s="880"/>
      <c r="B1191" s="224"/>
      <c r="C1191" s="314"/>
      <c r="D1191" s="314"/>
      <c r="E1191" s="315"/>
      <c r="F1191" s="412"/>
      <c r="G1191" s="412"/>
      <c r="H1191" s="411">
        <f t="shared" si="36"/>
        <v>0</v>
      </c>
      <c r="I1191" s="411">
        <f t="shared" si="37"/>
        <v>0</v>
      </c>
    </row>
    <row r="1192" spans="1:9" s="13" customFormat="1" ht="18" hidden="1" customHeight="1">
      <c r="A1192" s="880"/>
      <c r="B1192" s="224"/>
      <c r="C1192" s="314"/>
      <c r="D1192" s="314"/>
      <c r="E1192" s="315"/>
      <c r="F1192" s="412"/>
      <c r="G1192" s="412"/>
      <c r="H1192" s="411">
        <f t="shared" si="36"/>
        <v>0</v>
      </c>
      <c r="I1192" s="411">
        <f t="shared" si="37"/>
        <v>0</v>
      </c>
    </row>
    <row r="1193" spans="1:9" s="13" customFormat="1" ht="18" hidden="1" customHeight="1">
      <c r="A1193" s="880"/>
      <c r="B1193" s="224"/>
      <c r="C1193" s="314"/>
      <c r="D1193" s="314"/>
      <c r="E1193" s="315"/>
      <c r="F1193" s="412"/>
      <c r="G1193" s="412"/>
      <c r="H1193" s="411">
        <f t="shared" si="36"/>
        <v>0</v>
      </c>
      <c r="I1193" s="411">
        <f t="shared" si="37"/>
        <v>0</v>
      </c>
    </row>
    <row r="1194" spans="1:9" s="13" customFormat="1" ht="18" hidden="1" customHeight="1">
      <c r="A1194" s="880"/>
      <c r="B1194" s="224"/>
      <c r="C1194" s="314"/>
      <c r="D1194" s="314"/>
      <c r="E1194" s="315"/>
      <c r="F1194" s="412"/>
      <c r="G1194" s="412"/>
      <c r="H1194" s="411">
        <f t="shared" si="36"/>
        <v>0</v>
      </c>
      <c r="I1194" s="411">
        <f t="shared" si="37"/>
        <v>0</v>
      </c>
    </row>
    <row r="1195" spans="1:9" s="13" customFormat="1" ht="18" hidden="1" customHeight="1">
      <c r="A1195" s="880"/>
      <c r="B1195" s="224"/>
      <c r="C1195" s="314"/>
      <c r="D1195" s="314"/>
      <c r="E1195" s="315"/>
      <c r="F1195" s="412"/>
      <c r="G1195" s="412"/>
      <c r="H1195" s="411">
        <f t="shared" si="36"/>
        <v>0</v>
      </c>
      <c r="I1195" s="411">
        <f t="shared" si="37"/>
        <v>0</v>
      </c>
    </row>
    <row r="1196" spans="1:9" s="13" customFormat="1" ht="18" hidden="1" customHeight="1">
      <c r="A1196" s="880"/>
      <c r="B1196" s="224"/>
      <c r="C1196" s="314"/>
      <c r="D1196" s="314"/>
      <c r="E1196" s="315"/>
      <c r="F1196" s="412"/>
      <c r="G1196" s="412"/>
      <c r="H1196" s="411">
        <f t="shared" si="36"/>
        <v>0</v>
      </c>
      <c r="I1196" s="411">
        <f t="shared" si="37"/>
        <v>0</v>
      </c>
    </row>
    <row r="1197" spans="1:9" s="13" customFormat="1" ht="18" hidden="1" customHeight="1">
      <c r="A1197" s="880"/>
      <c r="B1197" s="224"/>
      <c r="C1197" s="314"/>
      <c r="D1197" s="314"/>
      <c r="E1197" s="315"/>
      <c r="F1197" s="412"/>
      <c r="G1197" s="412"/>
      <c r="H1197" s="411">
        <f t="shared" si="36"/>
        <v>0</v>
      </c>
      <c r="I1197" s="411">
        <f t="shared" si="37"/>
        <v>0</v>
      </c>
    </row>
    <row r="1198" spans="1:9" s="13" customFormat="1" ht="18" hidden="1" customHeight="1">
      <c r="A1198" s="880"/>
      <c r="B1198" s="224"/>
      <c r="C1198" s="314"/>
      <c r="D1198" s="314"/>
      <c r="E1198" s="315"/>
      <c r="F1198" s="412"/>
      <c r="G1198" s="412"/>
      <c r="H1198" s="411">
        <f t="shared" si="36"/>
        <v>0</v>
      </c>
      <c r="I1198" s="411">
        <f t="shared" si="37"/>
        <v>0</v>
      </c>
    </row>
    <row r="1199" spans="1:9" s="13" customFormat="1" ht="18" hidden="1" customHeight="1">
      <c r="A1199" s="880"/>
      <c r="B1199" s="224"/>
      <c r="C1199" s="314"/>
      <c r="D1199" s="314"/>
      <c r="E1199" s="315"/>
      <c r="F1199" s="412"/>
      <c r="G1199" s="412"/>
      <c r="H1199" s="411">
        <f t="shared" si="36"/>
        <v>0</v>
      </c>
      <c r="I1199" s="411">
        <f t="shared" si="37"/>
        <v>0</v>
      </c>
    </row>
    <row r="1200" spans="1:9" s="13" customFormat="1" ht="18" hidden="1" customHeight="1">
      <c r="A1200" s="880"/>
      <c r="B1200" s="224"/>
      <c r="C1200" s="314"/>
      <c r="D1200" s="314"/>
      <c r="E1200" s="315"/>
      <c r="F1200" s="412"/>
      <c r="G1200" s="412"/>
      <c r="H1200" s="411">
        <f t="shared" si="36"/>
        <v>0</v>
      </c>
      <c r="I1200" s="411">
        <f t="shared" si="37"/>
        <v>0</v>
      </c>
    </row>
    <row r="1201" spans="1:10" s="13" customFormat="1" ht="18" hidden="1" customHeight="1">
      <c r="A1201" s="880"/>
      <c r="B1201" s="224"/>
      <c r="C1201" s="314"/>
      <c r="D1201" s="314"/>
      <c r="E1201" s="315"/>
      <c r="F1201" s="412"/>
      <c r="G1201" s="412"/>
      <c r="H1201" s="411">
        <f t="shared" si="36"/>
        <v>0</v>
      </c>
      <c r="I1201" s="411">
        <f t="shared" si="37"/>
        <v>0</v>
      </c>
    </row>
    <row r="1202" spans="1:10" s="13" customFormat="1" ht="18" hidden="1" customHeight="1">
      <c r="A1202" s="880"/>
      <c r="B1202" s="224"/>
      <c r="C1202" s="314"/>
      <c r="D1202" s="314"/>
      <c r="E1202" s="315"/>
      <c r="F1202" s="412"/>
      <c r="G1202" s="412"/>
      <c r="H1202" s="411">
        <f t="shared" si="36"/>
        <v>0</v>
      </c>
      <c r="I1202" s="411">
        <f t="shared" si="37"/>
        <v>0</v>
      </c>
    </row>
    <row r="1203" spans="1:10" s="13" customFormat="1" ht="18" hidden="1" customHeight="1">
      <c r="A1203" s="880"/>
      <c r="B1203" s="224"/>
      <c r="C1203" s="314"/>
      <c r="D1203" s="314"/>
      <c r="E1203" s="315"/>
      <c r="F1203" s="412"/>
      <c r="G1203" s="412"/>
      <c r="H1203" s="411">
        <f t="shared" si="36"/>
        <v>0</v>
      </c>
      <c r="I1203" s="411">
        <f t="shared" si="37"/>
        <v>0</v>
      </c>
    </row>
    <row r="1204" spans="1:10" s="13" customFormat="1" ht="18" hidden="1" customHeight="1">
      <c r="A1204" s="880"/>
      <c r="B1204" s="224"/>
      <c r="C1204" s="314"/>
      <c r="D1204" s="314"/>
      <c r="E1204" s="315"/>
      <c r="F1204" s="412"/>
      <c r="G1204" s="412"/>
      <c r="H1204" s="411">
        <f t="shared" si="36"/>
        <v>0</v>
      </c>
      <c r="I1204" s="411">
        <f t="shared" si="37"/>
        <v>0</v>
      </c>
    </row>
    <row r="1205" spans="1:10" s="13" customFormat="1" ht="18" hidden="1" customHeight="1">
      <c r="A1205" s="880"/>
      <c r="B1205" s="224"/>
      <c r="C1205" s="314"/>
      <c r="D1205" s="314"/>
      <c r="E1205" s="315"/>
      <c r="F1205" s="412"/>
      <c r="G1205" s="412"/>
      <c r="H1205" s="411">
        <f t="shared" si="36"/>
        <v>0</v>
      </c>
      <c r="I1205" s="411">
        <f t="shared" si="37"/>
        <v>0</v>
      </c>
    </row>
    <row r="1206" spans="1:10" s="13" customFormat="1" ht="18" hidden="1" customHeight="1">
      <c r="A1206" s="880"/>
      <c r="B1206" s="224"/>
      <c r="C1206" s="314"/>
      <c r="D1206" s="314"/>
      <c r="E1206" s="315"/>
      <c r="F1206" s="412"/>
      <c r="G1206" s="412"/>
      <c r="H1206" s="411">
        <f t="shared" si="36"/>
        <v>0</v>
      </c>
      <c r="I1206" s="411">
        <f t="shared" si="37"/>
        <v>0</v>
      </c>
    </row>
    <row r="1207" spans="1:10" s="13" customFormat="1" ht="18" hidden="1" customHeight="1">
      <c r="A1207" s="880"/>
      <c r="B1207" s="500"/>
      <c r="C1207" s="501"/>
      <c r="D1207" s="501"/>
      <c r="E1207" s="502"/>
      <c r="F1207" s="412"/>
      <c r="G1207" s="412"/>
      <c r="H1207" s="411">
        <f t="shared" si="36"/>
        <v>0</v>
      </c>
      <c r="I1207" s="411">
        <f t="shared" si="37"/>
        <v>0</v>
      </c>
    </row>
    <row r="1208" spans="1:10">
      <c r="A1208" s="881"/>
      <c r="B1208" s="383" t="s">
        <v>900</v>
      </c>
      <c r="C1208" s="413">
        <f>SUM(C1087:C1207)</f>
        <v>50000</v>
      </c>
      <c r="D1208" s="413">
        <f>SUM(D1087:D1207)</f>
        <v>0</v>
      </c>
      <c r="E1208" s="413">
        <f>SUM(E1087:E1207)</f>
        <v>50000</v>
      </c>
      <c r="F1208" s="495">
        <f>SUM(F1087:F1099)</f>
        <v>0</v>
      </c>
      <c r="G1208" s="416">
        <f>SUM(G1087:G1099)</f>
        <v>0</v>
      </c>
      <c r="H1208" s="776">
        <f t="shared" si="36"/>
        <v>0</v>
      </c>
      <c r="I1208" s="776">
        <f t="shared" si="37"/>
        <v>100000</v>
      </c>
    </row>
    <row r="1209" spans="1:10" hidden="1">
      <c r="A1209" s="881" t="s">
        <v>707</v>
      </c>
      <c r="B1209" s="311"/>
      <c r="C1209" s="314"/>
      <c r="D1209" s="314"/>
      <c r="E1209" s="312"/>
      <c r="F1209" s="418"/>
      <c r="G1209" s="418"/>
      <c r="H1209" s="411">
        <f t="shared" si="36"/>
        <v>0</v>
      </c>
      <c r="I1209" s="411">
        <f t="shared" si="37"/>
        <v>0</v>
      </c>
      <c r="J1209" s="160"/>
    </row>
    <row r="1210" spans="1:10" hidden="1">
      <c r="A1210" s="881"/>
      <c r="B1210" s="311"/>
      <c r="C1210" s="314"/>
      <c r="D1210" s="314"/>
      <c r="E1210" s="312"/>
      <c r="F1210" s="412"/>
      <c r="G1210" s="412"/>
      <c r="H1210" s="411">
        <f t="shared" si="36"/>
        <v>0</v>
      </c>
      <c r="I1210" s="411">
        <f t="shared" si="37"/>
        <v>0</v>
      </c>
      <c r="J1210" s="160"/>
    </row>
    <row r="1211" spans="1:10" hidden="1">
      <c r="A1211" s="881"/>
      <c r="B1211" s="311"/>
      <c r="C1211" s="314"/>
      <c r="D1211" s="314"/>
      <c r="E1211" s="312"/>
      <c r="F1211" s="412"/>
      <c r="G1211" s="412"/>
      <c r="H1211" s="411">
        <f t="shared" si="36"/>
        <v>0</v>
      </c>
      <c r="I1211" s="411">
        <f t="shared" si="37"/>
        <v>0</v>
      </c>
      <c r="J1211" s="160"/>
    </row>
    <row r="1212" spans="1:10" hidden="1">
      <c r="A1212" s="881"/>
      <c r="B1212" s="311"/>
      <c r="C1212" s="314"/>
      <c r="D1212" s="314"/>
      <c r="E1212" s="312"/>
      <c r="F1212" s="412"/>
      <c r="G1212" s="412"/>
      <c r="H1212" s="411">
        <f t="shared" si="36"/>
        <v>0</v>
      </c>
      <c r="I1212" s="411">
        <f t="shared" si="37"/>
        <v>0</v>
      </c>
      <c r="J1212" s="160"/>
    </row>
    <row r="1213" spans="1:10" hidden="1">
      <c r="A1213" s="881"/>
      <c r="B1213" s="311"/>
      <c r="C1213" s="314"/>
      <c r="D1213" s="314"/>
      <c r="E1213" s="312"/>
      <c r="F1213" s="412"/>
      <c r="G1213" s="412"/>
      <c r="H1213" s="411">
        <f t="shared" si="36"/>
        <v>0</v>
      </c>
      <c r="I1213" s="411">
        <f t="shared" si="37"/>
        <v>0</v>
      </c>
      <c r="J1213" s="160"/>
    </row>
    <row r="1214" spans="1:10" hidden="1">
      <c r="A1214" s="881"/>
      <c r="B1214" s="311"/>
      <c r="C1214" s="314"/>
      <c r="D1214" s="314"/>
      <c r="E1214" s="312"/>
      <c r="F1214" s="412"/>
      <c r="G1214" s="412"/>
      <c r="H1214" s="411">
        <f t="shared" si="36"/>
        <v>0</v>
      </c>
      <c r="I1214" s="411">
        <f t="shared" si="37"/>
        <v>0</v>
      </c>
      <c r="J1214" s="160"/>
    </row>
    <row r="1215" spans="1:10" hidden="1">
      <c r="A1215" s="881"/>
      <c r="B1215" s="311"/>
      <c r="C1215" s="314"/>
      <c r="D1215" s="314"/>
      <c r="E1215" s="312"/>
      <c r="F1215" s="412"/>
      <c r="G1215" s="412"/>
      <c r="H1215" s="411">
        <f t="shared" si="36"/>
        <v>0</v>
      </c>
      <c r="I1215" s="411">
        <f t="shared" si="37"/>
        <v>0</v>
      </c>
      <c r="J1215" s="160"/>
    </row>
    <row r="1216" spans="1:10" hidden="1">
      <c r="A1216" s="881"/>
      <c r="B1216" s="311"/>
      <c r="C1216" s="314"/>
      <c r="D1216" s="314"/>
      <c r="E1216" s="312"/>
      <c r="F1216" s="412"/>
      <c r="G1216" s="412"/>
      <c r="H1216" s="411">
        <f t="shared" si="36"/>
        <v>0</v>
      </c>
      <c r="I1216" s="411">
        <f t="shared" si="37"/>
        <v>0</v>
      </c>
      <c r="J1216" s="160"/>
    </row>
    <row r="1217" spans="1:9" s="160" customFormat="1" hidden="1">
      <c r="A1217" s="881"/>
      <c r="B1217" s="311"/>
      <c r="C1217" s="314"/>
      <c r="D1217" s="314"/>
      <c r="E1217" s="312"/>
      <c r="F1217" s="412"/>
      <c r="G1217" s="412"/>
      <c r="H1217" s="411">
        <f t="shared" si="36"/>
        <v>0</v>
      </c>
      <c r="I1217" s="411">
        <f t="shared" si="37"/>
        <v>0</v>
      </c>
    </row>
    <row r="1218" spans="1:9" s="160" customFormat="1" hidden="1">
      <c r="A1218" s="881"/>
      <c r="B1218" s="311"/>
      <c r="C1218" s="314"/>
      <c r="D1218" s="314"/>
      <c r="E1218" s="312"/>
      <c r="F1218" s="412"/>
      <c r="G1218" s="412"/>
      <c r="H1218" s="411">
        <f t="shared" si="36"/>
        <v>0</v>
      </c>
      <c r="I1218" s="411">
        <f t="shared" si="37"/>
        <v>0</v>
      </c>
    </row>
    <row r="1219" spans="1:9" s="160" customFormat="1" hidden="1">
      <c r="A1219" s="881"/>
      <c r="B1219" s="311"/>
      <c r="C1219" s="314"/>
      <c r="D1219" s="314"/>
      <c r="E1219" s="312"/>
      <c r="F1219" s="412"/>
      <c r="G1219" s="412"/>
      <c r="H1219" s="411">
        <f t="shared" si="36"/>
        <v>0</v>
      </c>
      <c r="I1219" s="411">
        <f t="shared" si="37"/>
        <v>0</v>
      </c>
    </row>
    <row r="1220" spans="1:9" s="13" customFormat="1" hidden="1">
      <c r="A1220" s="851"/>
      <c r="B1220" s="224"/>
      <c r="C1220" s="314"/>
      <c r="D1220" s="314"/>
      <c r="E1220" s="315"/>
      <c r="F1220" s="412"/>
      <c r="G1220" s="412"/>
      <c r="H1220" s="411">
        <f t="shared" si="36"/>
        <v>0</v>
      </c>
      <c r="I1220" s="411">
        <f t="shared" si="37"/>
        <v>0</v>
      </c>
    </row>
    <row r="1221" spans="1:9" s="13" customFormat="1" hidden="1">
      <c r="A1221" s="851"/>
      <c r="B1221" s="224"/>
      <c r="C1221" s="315"/>
      <c r="D1221" s="315"/>
      <c r="E1221" s="315"/>
      <c r="F1221" s="412"/>
      <c r="G1221" s="412"/>
      <c r="H1221" s="411">
        <f t="shared" si="36"/>
        <v>0</v>
      </c>
      <c r="I1221" s="411">
        <f t="shared" si="37"/>
        <v>0</v>
      </c>
    </row>
    <row r="1222" spans="1:9" s="13" customFormat="1" hidden="1">
      <c r="A1222" s="851"/>
      <c r="B1222" s="224"/>
      <c r="C1222" s="315"/>
      <c r="D1222" s="315"/>
      <c r="E1222" s="315"/>
      <c r="F1222" s="412"/>
      <c r="G1222" s="412"/>
      <c r="H1222" s="411">
        <f t="shared" si="36"/>
        <v>0</v>
      </c>
      <c r="I1222" s="411">
        <f t="shared" si="37"/>
        <v>0</v>
      </c>
    </row>
    <row r="1223" spans="1:9" s="13" customFormat="1" hidden="1">
      <c r="A1223" s="851"/>
      <c r="B1223" s="224"/>
      <c r="C1223" s="315"/>
      <c r="D1223" s="315"/>
      <c r="E1223" s="315"/>
      <c r="F1223" s="412"/>
      <c r="G1223" s="412"/>
      <c r="H1223" s="411">
        <f t="shared" si="36"/>
        <v>0</v>
      </c>
      <c r="I1223" s="411">
        <f t="shared" si="37"/>
        <v>0</v>
      </c>
    </row>
    <row r="1224" spans="1:9" s="13" customFormat="1" hidden="1">
      <c r="A1224" s="851"/>
      <c r="B1224" s="224"/>
      <c r="C1224" s="315"/>
      <c r="D1224" s="315"/>
      <c r="E1224" s="315"/>
      <c r="F1224" s="412"/>
      <c r="G1224" s="412"/>
      <c r="H1224" s="411">
        <f t="shared" si="36"/>
        <v>0</v>
      </c>
      <c r="I1224" s="411">
        <f t="shared" si="37"/>
        <v>0</v>
      </c>
    </row>
    <row r="1225" spans="1:9" s="13" customFormat="1" hidden="1">
      <c r="A1225" s="851"/>
      <c r="B1225" s="224"/>
      <c r="C1225" s="315"/>
      <c r="D1225" s="315"/>
      <c r="E1225" s="315"/>
      <c r="F1225" s="412"/>
      <c r="G1225" s="412"/>
      <c r="H1225" s="411">
        <f t="shared" ref="H1225:H1288" si="38">E1225+D1225-C1225</f>
        <v>0</v>
      </c>
      <c r="I1225" s="411">
        <f t="shared" ref="I1225:I1288" si="39">SUM(C1225:E1225)</f>
        <v>0</v>
      </c>
    </row>
    <row r="1226" spans="1:9" s="13" customFormat="1" hidden="1">
      <c r="A1226" s="851"/>
      <c r="B1226" s="224"/>
      <c r="C1226" s="315"/>
      <c r="D1226" s="315"/>
      <c r="E1226" s="315"/>
      <c r="F1226" s="412"/>
      <c r="G1226" s="412"/>
      <c r="H1226" s="411">
        <f t="shared" si="38"/>
        <v>0</v>
      </c>
      <c r="I1226" s="411">
        <f t="shared" si="39"/>
        <v>0</v>
      </c>
    </row>
    <row r="1227" spans="1:9" s="13" customFormat="1" hidden="1">
      <c r="A1227" s="851"/>
      <c r="B1227" s="224"/>
      <c r="C1227" s="315"/>
      <c r="D1227" s="315"/>
      <c r="E1227" s="315"/>
      <c r="F1227" s="412"/>
      <c r="G1227" s="412"/>
      <c r="H1227" s="411">
        <f t="shared" si="38"/>
        <v>0</v>
      </c>
      <c r="I1227" s="411">
        <f t="shared" si="39"/>
        <v>0</v>
      </c>
    </row>
    <row r="1228" spans="1:9" s="13" customFormat="1" hidden="1">
      <c r="A1228" s="851"/>
      <c r="B1228" s="224"/>
      <c r="C1228" s="314"/>
      <c r="D1228" s="314"/>
      <c r="E1228" s="315"/>
      <c r="F1228" s="412"/>
      <c r="G1228" s="412"/>
      <c r="H1228" s="411">
        <f t="shared" si="38"/>
        <v>0</v>
      </c>
      <c r="I1228" s="411">
        <f t="shared" si="39"/>
        <v>0</v>
      </c>
    </row>
    <row r="1229" spans="1:9" s="13" customFormat="1" hidden="1">
      <c r="A1229" s="851"/>
      <c r="B1229" s="449"/>
      <c r="C1229" s="314"/>
      <c r="D1229" s="314"/>
      <c r="E1229" s="315"/>
      <c r="F1229" s="412"/>
      <c r="G1229" s="412"/>
      <c r="H1229" s="411">
        <f t="shared" si="38"/>
        <v>0</v>
      </c>
      <c r="I1229" s="411">
        <f t="shared" si="39"/>
        <v>0</v>
      </c>
    </row>
    <row r="1230" spans="1:9" s="13" customFormat="1" hidden="1">
      <c r="A1230" s="851"/>
      <c r="B1230" s="449"/>
      <c r="C1230" s="314"/>
      <c r="D1230" s="314"/>
      <c r="E1230" s="315"/>
      <c r="F1230" s="412"/>
      <c r="G1230" s="412"/>
      <c r="H1230" s="411">
        <f t="shared" si="38"/>
        <v>0</v>
      </c>
      <c r="I1230" s="411">
        <f t="shared" si="39"/>
        <v>0</v>
      </c>
    </row>
    <row r="1231" spans="1:9" s="13" customFormat="1" hidden="1">
      <c r="A1231" s="851"/>
      <c r="B1231" s="449"/>
      <c r="C1231" s="314"/>
      <c r="D1231" s="314"/>
      <c r="E1231" s="315"/>
      <c r="F1231" s="412"/>
      <c r="G1231" s="412"/>
      <c r="H1231" s="411">
        <f t="shared" si="38"/>
        <v>0</v>
      </c>
      <c r="I1231" s="411">
        <f t="shared" si="39"/>
        <v>0</v>
      </c>
    </row>
    <row r="1232" spans="1:9" s="13" customFormat="1" hidden="1">
      <c r="A1232" s="851"/>
      <c r="B1232" s="454"/>
      <c r="C1232" s="392"/>
      <c r="D1232" s="392"/>
      <c r="E1232" s="315"/>
      <c r="F1232" s="412"/>
      <c r="G1232" s="412"/>
      <c r="H1232" s="411">
        <f t="shared" si="38"/>
        <v>0</v>
      </c>
      <c r="I1232" s="411">
        <f t="shared" si="39"/>
        <v>0</v>
      </c>
    </row>
    <row r="1233" spans="1:9" s="13" customFormat="1" hidden="1">
      <c r="A1233" s="851"/>
      <c r="B1233" s="224"/>
      <c r="C1233" s="314"/>
      <c r="D1233" s="314"/>
      <c r="E1233" s="315"/>
      <c r="F1233" s="412"/>
      <c r="G1233" s="412"/>
      <c r="H1233" s="411">
        <f t="shared" si="38"/>
        <v>0</v>
      </c>
      <c r="I1233" s="411">
        <f t="shared" si="39"/>
        <v>0</v>
      </c>
    </row>
    <row r="1234" spans="1:9" s="13" customFormat="1" hidden="1">
      <c r="A1234" s="851"/>
      <c r="B1234" s="224"/>
      <c r="C1234" s="314"/>
      <c r="D1234" s="314"/>
      <c r="E1234" s="315"/>
      <c r="F1234" s="412"/>
      <c r="G1234" s="412"/>
      <c r="H1234" s="411">
        <f t="shared" si="38"/>
        <v>0</v>
      </c>
      <c r="I1234" s="411">
        <f t="shared" si="39"/>
        <v>0</v>
      </c>
    </row>
    <row r="1235" spans="1:9" s="13" customFormat="1" hidden="1">
      <c r="A1235" s="851"/>
      <c r="B1235" s="395"/>
      <c r="C1235" s="315"/>
      <c r="D1235" s="315"/>
      <c r="E1235" s="315"/>
      <c r="F1235" s="412"/>
      <c r="G1235" s="412"/>
      <c r="H1235" s="411">
        <f t="shared" si="38"/>
        <v>0</v>
      </c>
      <c r="I1235" s="411">
        <f t="shared" si="39"/>
        <v>0</v>
      </c>
    </row>
    <row r="1236" spans="1:9" s="13" customFormat="1" hidden="1">
      <c r="A1236" s="851"/>
      <c r="B1236" s="400"/>
      <c r="C1236" s="315"/>
      <c r="D1236" s="315"/>
      <c r="E1236" s="315"/>
      <c r="F1236" s="412"/>
      <c r="G1236" s="412"/>
      <c r="H1236" s="411">
        <f t="shared" si="38"/>
        <v>0</v>
      </c>
      <c r="I1236" s="411">
        <f t="shared" si="39"/>
        <v>0</v>
      </c>
    </row>
    <row r="1237" spans="1:9" s="13" customFormat="1" hidden="1">
      <c r="A1237" s="851"/>
      <c r="B1237" s="395"/>
      <c r="C1237" s="315"/>
      <c r="D1237" s="315"/>
      <c r="E1237" s="315"/>
      <c r="F1237" s="412"/>
      <c r="G1237" s="412"/>
      <c r="H1237" s="411">
        <f t="shared" si="38"/>
        <v>0</v>
      </c>
      <c r="I1237" s="411">
        <f t="shared" si="39"/>
        <v>0</v>
      </c>
    </row>
    <row r="1238" spans="1:9" s="13" customFormat="1" hidden="1">
      <c r="A1238" s="851"/>
      <c r="B1238" s="224"/>
      <c r="C1238" s="314"/>
      <c r="D1238" s="314"/>
      <c r="E1238" s="315"/>
      <c r="F1238" s="412"/>
      <c r="G1238" s="412"/>
      <c r="H1238" s="411">
        <f t="shared" si="38"/>
        <v>0</v>
      </c>
      <c r="I1238" s="411">
        <f t="shared" si="39"/>
        <v>0</v>
      </c>
    </row>
    <row r="1239" spans="1:9" s="13" customFormat="1" hidden="1">
      <c r="A1239" s="851"/>
      <c r="B1239" s="224"/>
      <c r="C1239" s="314"/>
      <c r="D1239" s="314"/>
      <c r="E1239" s="315"/>
      <c r="F1239" s="412"/>
      <c r="G1239" s="412"/>
      <c r="H1239" s="411">
        <f t="shared" si="38"/>
        <v>0</v>
      </c>
      <c r="I1239" s="411">
        <f t="shared" si="39"/>
        <v>0</v>
      </c>
    </row>
    <row r="1240" spans="1:9" s="13" customFormat="1" hidden="1">
      <c r="A1240" s="851"/>
      <c r="B1240" s="224"/>
      <c r="C1240" s="314"/>
      <c r="D1240" s="314"/>
      <c r="E1240" s="315"/>
      <c r="F1240" s="412"/>
      <c r="G1240" s="412"/>
      <c r="H1240" s="411">
        <f t="shared" si="38"/>
        <v>0</v>
      </c>
      <c r="I1240" s="411">
        <f t="shared" si="39"/>
        <v>0</v>
      </c>
    </row>
    <row r="1241" spans="1:9" s="13" customFormat="1" hidden="1">
      <c r="A1241" s="851"/>
      <c r="B1241" s="224"/>
      <c r="C1241" s="314"/>
      <c r="D1241" s="314"/>
      <c r="E1241" s="315"/>
      <c r="F1241" s="412"/>
      <c r="G1241" s="412"/>
      <c r="H1241" s="411">
        <f t="shared" si="38"/>
        <v>0</v>
      </c>
      <c r="I1241" s="411">
        <f t="shared" si="39"/>
        <v>0</v>
      </c>
    </row>
    <row r="1242" spans="1:9" s="13" customFormat="1" hidden="1">
      <c r="A1242" s="851"/>
      <c r="B1242" s="224"/>
      <c r="C1242" s="314"/>
      <c r="D1242" s="314"/>
      <c r="E1242" s="315"/>
      <c r="F1242" s="412"/>
      <c r="G1242" s="412"/>
      <c r="H1242" s="411">
        <f t="shared" si="38"/>
        <v>0</v>
      </c>
      <c r="I1242" s="411">
        <f t="shared" si="39"/>
        <v>0</v>
      </c>
    </row>
    <row r="1243" spans="1:9" s="13" customFormat="1" hidden="1">
      <c r="A1243" s="851"/>
      <c r="B1243" s="224"/>
      <c r="C1243" s="314"/>
      <c r="D1243" s="314"/>
      <c r="E1243" s="315"/>
      <c r="F1243" s="412"/>
      <c r="G1243" s="412"/>
      <c r="H1243" s="411">
        <f t="shared" si="38"/>
        <v>0</v>
      </c>
      <c r="I1243" s="411">
        <f t="shared" si="39"/>
        <v>0</v>
      </c>
    </row>
    <row r="1244" spans="1:9" s="13" customFormat="1" hidden="1">
      <c r="A1244" s="851"/>
      <c r="B1244" s="224"/>
      <c r="C1244" s="314"/>
      <c r="D1244" s="314"/>
      <c r="E1244" s="315"/>
      <c r="F1244" s="412"/>
      <c r="G1244" s="412"/>
      <c r="H1244" s="411">
        <f t="shared" si="38"/>
        <v>0</v>
      </c>
      <c r="I1244" s="411">
        <f t="shared" si="39"/>
        <v>0</v>
      </c>
    </row>
    <row r="1245" spans="1:9" s="13" customFormat="1" hidden="1">
      <c r="A1245" s="851"/>
      <c r="B1245" s="224"/>
      <c r="C1245" s="314"/>
      <c r="D1245" s="314"/>
      <c r="E1245" s="315"/>
      <c r="F1245" s="412"/>
      <c r="G1245" s="412"/>
      <c r="H1245" s="411">
        <f t="shared" si="38"/>
        <v>0</v>
      </c>
      <c r="I1245" s="411">
        <f t="shared" si="39"/>
        <v>0</v>
      </c>
    </row>
    <row r="1246" spans="1:9" s="13" customFormat="1" hidden="1">
      <c r="A1246" s="851"/>
      <c r="B1246" s="224"/>
      <c r="C1246" s="314"/>
      <c r="D1246" s="314"/>
      <c r="E1246" s="315"/>
      <c r="F1246" s="412"/>
      <c r="G1246" s="412"/>
      <c r="H1246" s="411">
        <f t="shared" si="38"/>
        <v>0</v>
      </c>
      <c r="I1246" s="411">
        <f t="shared" si="39"/>
        <v>0</v>
      </c>
    </row>
    <row r="1247" spans="1:9" s="13" customFormat="1" hidden="1">
      <c r="A1247" s="851"/>
      <c r="B1247" s="224"/>
      <c r="C1247" s="314"/>
      <c r="D1247" s="314"/>
      <c r="E1247" s="315"/>
      <c r="F1247" s="412"/>
      <c r="G1247" s="412"/>
      <c r="H1247" s="411">
        <f t="shared" si="38"/>
        <v>0</v>
      </c>
      <c r="I1247" s="411">
        <f t="shared" si="39"/>
        <v>0</v>
      </c>
    </row>
    <row r="1248" spans="1:9" s="13" customFormat="1" hidden="1">
      <c r="A1248" s="851"/>
      <c r="B1248" s="224"/>
      <c r="C1248" s="315"/>
      <c r="D1248" s="315"/>
      <c r="E1248" s="315"/>
      <c r="F1248" s="412"/>
      <c r="G1248" s="412"/>
      <c r="H1248" s="411">
        <f t="shared" si="38"/>
        <v>0</v>
      </c>
      <c r="I1248" s="411">
        <f t="shared" si="39"/>
        <v>0</v>
      </c>
    </row>
    <row r="1249" spans="1:9" s="13" customFormat="1" hidden="1">
      <c r="A1249" s="851"/>
      <c r="B1249" s="224"/>
      <c r="C1249" s="315"/>
      <c r="D1249" s="315"/>
      <c r="E1249" s="315"/>
      <c r="F1249" s="412"/>
      <c r="G1249" s="412"/>
      <c r="H1249" s="411">
        <f t="shared" si="38"/>
        <v>0</v>
      </c>
      <c r="I1249" s="411">
        <f t="shared" si="39"/>
        <v>0</v>
      </c>
    </row>
    <row r="1250" spans="1:9" s="13" customFormat="1" hidden="1">
      <c r="A1250" s="851"/>
      <c r="B1250" s="224"/>
      <c r="C1250" s="315"/>
      <c r="D1250" s="315"/>
      <c r="E1250" s="315"/>
      <c r="F1250" s="412"/>
      <c r="G1250" s="412"/>
      <c r="H1250" s="411">
        <f t="shared" si="38"/>
        <v>0</v>
      </c>
      <c r="I1250" s="411">
        <f t="shared" si="39"/>
        <v>0</v>
      </c>
    </row>
    <row r="1251" spans="1:9" s="13" customFormat="1" hidden="1">
      <c r="A1251" s="851"/>
      <c r="B1251" s="224"/>
      <c r="C1251" s="315"/>
      <c r="D1251" s="315"/>
      <c r="E1251" s="315"/>
      <c r="F1251" s="412"/>
      <c r="G1251" s="412"/>
      <c r="H1251" s="411">
        <f t="shared" si="38"/>
        <v>0</v>
      </c>
      <c r="I1251" s="411">
        <f t="shared" si="39"/>
        <v>0</v>
      </c>
    </row>
    <row r="1252" spans="1:9" s="13" customFormat="1" hidden="1">
      <c r="A1252" s="851"/>
      <c r="B1252" s="224"/>
      <c r="C1252" s="315"/>
      <c r="D1252" s="315"/>
      <c r="E1252" s="315"/>
      <c r="F1252" s="412"/>
      <c r="G1252" s="412"/>
      <c r="H1252" s="411">
        <f t="shared" si="38"/>
        <v>0</v>
      </c>
      <c r="I1252" s="411">
        <f t="shared" si="39"/>
        <v>0</v>
      </c>
    </row>
    <row r="1253" spans="1:9" s="13" customFormat="1" hidden="1">
      <c r="A1253" s="851"/>
      <c r="B1253" s="224"/>
      <c r="C1253" s="465"/>
      <c r="D1253" s="315"/>
      <c r="E1253" s="315"/>
      <c r="F1253" s="412"/>
      <c r="G1253" s="412"/>
      <c r="H1253" s="411">
        <f t="shared" si="38"/>
        <v>0</v>
      </c>
      <c r="I1253" s="411">
        <f t="shared" si="39"/>
        <v>0</v>
      </c>
    </row>
    <row r="1254" spans="1:9" s="13" customFormat="1" hidden="1">
      <c r="A1254" s="880"/>
      <c r="B1254" s="526"/>
      <c r="C1254" s="518"/>
      <c r="D1254" s="518"/>
      <c r="E1254" s="518"/>
      <c r="F1254" s="412"/>
      <c r="G1254" s="412"/>
      <c r="H1254" s="411">
        <f t="shared" si="38"/>
        <v>0</v>
      </c>
      <c r="I1254" s="411">
        <f t="shared" si="39"/>
        <v>0</v>
      </c>
    </row>
    <row r="1255" spans="1:9" s="13" customFormat="1" hidden="1">
      <c r="A1255" s="880"/>
      <c r="B1255" s="395"/>
      <c r="C1255" s="315"/>
      <c r="D1255" s="315"/>
      <c r="E1255" s="315"/>
      <c r="F1255" s="412"/>
      <c r="G1255" s="412"/>
      <c r="H1255" s="411">
        <f t="shared" si="38"/>
        <v>0</v>
      </c>
      <c r="I1255" s="411">
        <f t="shared" si="39"/>
        <v>0</v>
      </c>
    </row>
    <row r="1256" spans="1:9" s="13" customFormat="1" hidden="1">
      <c r="A1256" s="880"/>
      <c r="B1256" s="395"/>
      <c r="C1256" s="315"/>
      <c r="D1256" s="315"/>
      <c r="E1256" s="315"/>
      <c r="F1256" s="412"/>
      <c r="G1256" s="412"/>
      <c r="H1256" s="411">
        <f t="shared" si="38"/>
        <v>0</v>
      </c>
      <c r="I1256" s="411">
        <f t="shared" si="39"/>
        <v>0</v>
      </c>
    </row>
    <row r="1257" spans="1:9" s="13" customFormat="1" hidden="1">
      <c r="A1257" s="880"/>
      <c r="B1257" s="395"/>
      <c r="C1257" s="315"/>
      <c r="D1257" s="315"/>
      <c r="E1257" s="315"/>
      <c r="F1257" s="412"/>
      <c r="G1257" s="412"/>
      <c r="H1257" s="411">
        <f t="shared" si="38"/>
        <v>0</v>
      </c>
      <c r="I1257" s="411">
        <f t="shared" si="39"/>
        <v>0</v>
      </c>
    </row>
    <row r="1258" spans="1:9" s="13" customFormat="1" hidden="1">
      <c r="A1258" s="880"/>
      <c r="B1258" s="395"/>
      <c r="C1258" s="315"/>
      <c r="D1258" s="315"/>
      <c r="E1258" s="315"/>
      <c r="F1258" s="412"/>
      <c r="G1258" s="412"/>
      <c r="H1258" s="411">
        <f t="shared" si="38"/>
        <v>0</v>
      </c>
      <c r="I1258" s="411">
        <f t="shared" si="39"/>
        <v>0</v>
      </c>
    </row>
    <row r="1259" spans="1:9" s="13" customFormat="1" hidden="1">
      <c r="A1259" s="880"/>
      <c r="B1259" s="395"/>
      <c r="C1259" s="315"/>
      <c r="D1259" s="315"/>
      <c r="E1259" s="315"/>
      <c r="F1259" s="412"/>
      <c r="G1259" s="412"/>
      <c r="H1259" s="411">
        <f t="shared" si="38"/>
        <v>0</v>
      </c>
      <c r="I1259" s="411">
        <f t="shared" si="39"/>
        <v>0</v>
      </c>
    </row>
    <row r="1260" spans="1:9" s="13" customFormat="1" hidden="1">
      <c r="A1260" s="880"/>
      <c r="B1260" s="395"/>
      <c r="C1260" s="315"/>
      <c r="D1260" s="315"/>
      <c r="E1260" s="315"/>
      <c r="F1260" s="412"/>
      <c r="G1260" s="412"/>
      <c r="H1260" s="411">
        <f t="shared" si="38"/>
        <v>0</v>
      </c>
      <c r="I1260" s="411">
        <f t="shared" si="39"/>
        <v>0</v>
      </c>
    </row>
    <row r="1261" spans="1:9" s="13" customFormat="1" hidden="1">
      <c r="A1261" s="880"/>
      <c r="B1261" s="395"/>
      <c r="C1261" s="315"/>
      <c r="D1261" s="315"/>
      <c r="E1261" s="315"/>
      <c r="F1261" s="412"/>
      <c r="G1261" s="412"/>
      <c r="H1261" s="411">
        <f t="shared" si="38"/>
        <v>0</v>
      </c>
      <c r="I1261" s="411">
        <f t="shared" si="39"/>
        <v>0</v>
      </c>
    </row>
    <row r="1262" spans="1:9" s="13" customFormat="1" hidden="1">
      <c r="A1262" s="880"/>
      <c r="B1262" s="395"/>
      <c r="C1262" s="315"/>
      <c r="D1262" s="315"/>
      <c r="E1262" s="315"/>
      <c r="F1262" s="412"/>
      <c r="G1262" s="412"/>
      <c r="H1262" s="411">
        <f t="shared" si="38"/>
        <v>0</v>
      </c>
      <c r="I1262" s="411">
        <f t="shared" si="39"/>
        <v>0</v>
      </c>
    </row>
    <row r="1263" spans="1:9" s="13" customFormat="1" hidden="1">
      <c r="A1263" s="880"/>
      <c r="B1263" s="395"/>
      <c r="C1263" s="315"/>
      <c r="D1263" s="315"/>
      <c r="E1263" s="315"/>
      <c r="F1263" s="412"/>
      <c r="G1263" s="412"/>
      <c r="H1263" s="411">
        <f t="shared" si="38"/>
        <v>0</v>
      </c>
      <c r="I1263" s="411">
        <f t="shared" si="39"/>
        <v>0</v>
      </c>
    </row>
    <row r="1264" spans="1:9" s="13" customFormat="1" hidden="1">
      <c r="A1264" s="880"/>
      <c r="B1264" s="395"/>
      <c r="C1264" s="315"/>
      <c r="D1264" s="315"/>
      <c r="E1264" s="315"/>
      <c r="F1264" s="412"/>
      <c r="G1264" s="412"/>
      <c r="H1264" s="411">
        <f t="shared" si="38"/>
        <v>0</v>
      </c>
      <c r="I1264" s="411">
        <f t="shared" si="39"/>
        <v>0</v>
      </c>
    </row>
    <row r="1265" spans="1:9" s="13" customFormat="1" hidden="1">
      <c r="A1265" s="880"/>
      <c r="B1265" s="395"/>
      <c r="C1265" s="315"/>
      <c r="D1265" s="315"/>
      <c r="E1265" s="315"/>
      <c r="F1265" s="412"/>
      <c r="G1265" s="412"/>
      <c r="H1265" s="411">
        <f t="shared" si="38"/>
        <v>0</v>
      </c>
      <c r="I1265" s="411">
        <f t="shared" si="39"/>
        <v>0</v>
      </c>
    </row>
    <row r="1266" spans="1:9" s="13" customFormat="1" hidden="1">
      <c r="A1266" s="880"/>
      <c r="B1266" s="395"/>
      <c r="C1266" s="315"/>
      <c r="D1266" s="315"/>
      <c r="E1266" s="315"/>
      <c r="F1266" s="412"/>
      <c r="G1266" s="412"/>
      <c r="H1266" s="411">
        <f t="shared" si="38"/>
        <v>0</v>
      </c>
      <c r="I1266" s="411">
        <f t="shared" si="39"/>
        <v>0</v>
      </c>
    </row>
    <row r="1267" spans="1:9" s="13" customFormat="1" hidden="1">
      <c r="A1267" s="880"/>
      <c r="B1267" s="395"/>
      <c r="C1267" s="315"/>
      <c r="D1267" s="315"/>
      <c r="E1267" s="315"/>
      <c r="F1267" s="412"/>
      <c r="G1267" s="412"/>
      <c r="H1267" s="411">
        <f t="shared" si="38"/>
        <v>0</v>
      </c>
      <c r="I1267" s="411">
        <f t="shared" si="39"/>
        <v>0</v>
      </c>
    </row>
    <row r="1268" spans="1:9" s="13" customFormat="1" hidden="1">
      <c r="A1268" s="880"/>
      <c r="B1268" s="395"/>
      <c r="C1268" s="315"/>
      <c r="D1268" s="315"/>
      <c r="E1268" s="315"/>
      <c r="F1268" s="412"/>
      <c r="G1268" s="412"/>
      <c r="H1268" s="411">
        <f t="shared" si="38"/>
        <v>0</v>
      </c>
      <c r="I1268" s="411">
        <f t="shared" si="39"/>
        <v>0</v>
      </c>
    </row>
    <row r="1269" spans="1:9" s="13" customFormat="1" hidden="1">
      <c r="A1269" s="880"/>
      <c r="B1269" s="395"/>
      <c r="C1269" s="315"/>
      <c r="D1269" s="315"/>
      <c r="E1269" s="315"/>
      <c r="F1269" s="412"/>
      <c r="G1269" s="412"/>
      <c r="H1269" s="411">
        <f t="shared" si="38"/>
        <v>0</v>
      </c>
      <c r="I1269" s="411">
        <f t="shared" si="39"/>
        <v>0</v>
      </c>
    </row>
    <row r="1270" spans="1:9" s="13" customFormat="1" hidden="1">
      <c r="A1270" s="880"/>
      <c r="B1270" s="395"/>
      <c r="C1270" s="315"/>
      <c r="D1270" s="315"/>
      <c r="E1270" s="315"/>
      <c r="F1270" s="412"/>
      <c r="G1270" s="412"/>
      <c r="H1270" s="411">
        <f t="shared" si="38"/>
        <v>0</v>
      </c>
      <c r="I1270" s="411">
        <f t="shared" si="39"/>
        <v>0</v>
      </c>
    </row>
    <row r="1271" spans="1:9" s="13" customFormat="1" hidden="1">
      <c r="A1271" s="880"/>
      <c r="B1271" s="395"/>
      <c r="C1271" s="315"/>
      <c r="D1271" s="315"/>
      <c r="E1271" s="315"/>
      <c r="F1271" s="412"/>
      <c r="G1271" s="412"/>
      <c r="H1271" s="411">
        <f t="shared" si="38"/>
        <v>0</v>
      </c>
      <c r="I1271" s="411">
        <f t="shared" si="39"/>
        <v>0</v>
      </c>
    </row>
    <row r="1272" spans="1:9" s="13" customFormat="1" hidden="1">
      <c r="A1272" s="880"/>
      <c r="B1272" s="395"/>
      <c r="C1272" s="315"/>
      <c r="D1272" s="315"/>
      <c r="E1272" s="315"/>
      <c r="F1272" s="412"/>
      <c r="G1272" s="412"/>
      <c r="H1272" s="411">
        <f t="shared" si="38"/>
        <v>0</v>
      </c>
      <c r="I1272" s="411">
        <f t="shared" si="39"/>
        <v>0</v>
      </c>
    </row>
    <row r="1273" spans="1:9" s="13" customFormat="1" hidden="1">
      <c r="A1273" s="880"/>
      <c r="B1273" s="395"/>
      <c r="C1273" s="315"/>
      <c r="D1273" s="315"/>
      <c r="E1273" s="315"/>
      <c r="F1273" s="412"/>
      <c r="G1273" s="412"/>
      <c r="H1273" s="411">
        <f t="shared" si="38"/>
        <v>0</v>
      </c>
      <c r="I1273" s="411">
        <f t="shared" si="39"/>
        <v>0</v>
      </c>
    </row>
    <row r="1274" spans="1:9" s="13" customFormat="1" hidden="1">
      <c r="A1274" s="880"/>
      <c r="B1274" s="395"/>
      <c r="C1274" s="315"/>
      <c r="D1274" s="315"/>
      <c r="E1274" s="315"/>
      <c r="F1274" s="412"/>
      <c r="G1274" s="412"/>
      <c r="H1274" s="411">
        <f t="shared" si="38"/>
        <v>0</v>
      </c>
      <c r="I1274" s="411">
        <f t="shared" si="39"/>
        <v>0</v>
      </c>
    </row>
    <row r="1275" spans="1:9" s="13" customFormat="1" hidden="1">
      <c r="A1275" s="880"/>
      <c r="B1275" s="395"/>
      <c r="C1275" s="315"/>
      <c r="D1275" s="315"/>
      <c r="E1275" s="315"/>
      <c r="F1275" s="412"/>
      <c r="G1275" s="412"/>
      <c r="H1275" s="411">
        <f t="shared" si="38"/>
        <v>0</v>
      </c>
      <c r="I1275" s="411">
        <f t="shared" si="39"/>
        <v>0</v>
      </c>
    </row>
    <row r="1276" spans="1:9" s="13" customFormat="1" hidden="1">
      <c r="A1276" s="880"/>
      <c r="B1276" s="395"/>
      <c r="C1276" s="315"/>
      <c r="D1276" s="315"/>
      <c r="E1276" s="315"/>
      <c r="F1276" s="412"/>
      <c r="G1276" s="412"/>
      <c r="H1276" s="411">
        <f t="shared" si="38"/>
        <v>0</v>
      </c>
      <c r="I1276" s="411">
        <f t="shared" si="39"/>
        <v>0</v>
      </c>
    </row>
    <row r="1277" spans="1:9" s="13" customFormat="1" hidden="1">
      <c r="A1277" s="880"/>
      <c r="B1277" s="395"/>
      <c r="C1277" s="315"/>
      <c r="D1277" s="315"/>
      <c r="E1277" s="315"/>
      <c r="F1277" s="412"/>
      <c r="G1277" s="412"/>
      <c r="H1277" s="411">
        <f t="shared" si="38"/>
        <v>0</v>
      </c>
      <c r="I1277" s="411">
        <f t="shared" si="39"/>
        <v>0</v>
      </c>
    </row>
    <row r="1278" spans="1:9" s="13" customFormat="1" ht="18" hidden="1" customHeight="1">
      <c r="A1278" s="880"/>
      <c r="B1278" s="224"/>
      <c r="C1278" s="314"/>
      <c r="D1278" s="314"/>
      <c r="E1278" s="314"/>
      <c r="F1278" s="412"/>
      <c r="G1278" s="412"/>
      <c r="H1278" s="411">
        <f t="shared" si="38"/>
        <v>0</v>
      </c>
      <c r="I1278" s="411">
        <f t="shared" si="39"/>
        <v>0</v>
      </c>
    </row>
    <row r="1279" spans="1:9" s="13" customFormat="1" ht="18" hidden="1" customHeight="1">
      <c r="A1279" s="880"/>
      <c r="B1279" s="500"/>
      <c r="C1279" s="501"/>
      <c r="D1279" s="501"/>
      <c r="E1279" s="501"/>
      <c r="F1279" s="412"/>
      <c r="G1279" s="412"/>
      <c r="H1279" s="411">
        <f t="shared" si="38"/>
        <v>0</v>
      </c>
      <c r="I1279" s="411">
        <f t="shared" si="39"/>
        <v>0</v>
      </c>
    </row>
    <row r="1280" spans="1:9" s="160" customFormat="1" hidden="1">
      <c r="A1280" s="881"/>
      <c r="B1280" s="383" t="s">
        <v>900</v>
      </c>
      <c r="C1280" s="413">
        <f>SUM(C1209:C1279)</f>
        <v>0</v>
      </c>
      <c r="D1280" s="413">
        <f>SUM(D1209:D1279)</f>
        <v>0</v>
      </c>
      <c r="E1280" s="413">
        <f>SUM(E1209:E1279)</f>
        <v>0</v>
      </c>
      <c r="F1280" s="495">
        <f>SUM(F1209:F1217)</f>
        <v>0</v>
      </c>
      <c r="G1280" s="416">
        <f>SUM(G1209:G1217)</f>
        <v>0</v>
      </c>
      <c r="H1280" s="411">
        <f t="shared" si="38"/>
        <v>0</v>
      </c>
      <c r="I1280" s="411">
        <f t="shared" si="39"/>
        <v>0</v>
      </c>
    </row>
    <row r="1281" spans="1:9" s="13" customFormat="1" hidden="1">
      <c r="A1281" s="880" t="s">
        <v>151</v>
      </c>
      <c r="B1281" s="517"/>
      <c r="C1281" s="515"/>
      <c r="D1281" s="515"/>
      <c r="E1281" s="515"/>
      <c r="F1281" s="418"/>
      <c r="G1281" s="418"/>
      <c r="H1281" s="411">
        <f t="shared" si="38"/>
        <v>0</v>
      </c>
      <c r="I1281" s="411">
        <f t="shared" si="39"/>
        <v>0</v>
      </c>
    </row>
    <row r="1282" spans="1:9" s="13" customFormat="1" hidden="1">
      <c r="A1282" s="880"/>
      <c r="B1282" s="224"/>
      <c r="C1282" s="314"/>
      <c r="D1282" s="314"/>
      <c r="E1282" s="405"/>
      <c r="F1282" s="412"/>
      <c r="G1282" s="412"/>
      <c r="H1282" s="411">
        <f t="shared" si="38"/>
        <v>0</v>
      </c>
      <c r="I1282" s="411">
        <f t="shared" si="39"/>
        <v>0</v>
      </c>
    </row>
    <row r="1283" spans="1:9" s="13" customFormat="1" hidden="1">
      <c r="A1283" s="880"/>
      <c r="B1283" s="224"/>
      <c r="C1283" s="314"/>
      <c r="D1283" s="314"/>
      <c r="E1283" s="405"/>
      <c r="F1283" s="412"/>
      <c r="G1283" s="412"/>
      <c r="H1283" s="411">
        <f t="shared" si="38"/>
        <v>0</v>
      </c>
      <c r="I1283" s="411">
        <f t="shared" si="39"/>
        <v>0</v>
      </c>
    </row>
    <row r="1284" spans="1:9" s="13" customFormat="1" hidden="1">
      <c r="A1284" s="880"/>
      <c r="B1284" s="224"/>
      <c r="C1284" s="314"/>
      <c r="D1284" s="314"/>
      <c r="E1284" s="405"/>
      <c r="F1284" s="412"/>
      <c r="G1284" s="412"/>
      <c r="H1284" s="411">
        <f t="shared" si="38"/>
        <v>0</v>
      </c>
      <c r="I1284" s="411">
        <f t="shared" si="39"/>
        <v>0</v>
      </c>
    </row>
    <row r="1285" spans="1:9" s="13" customFormat="1" hidden="1">
      <c r="A1285" s="880"/>
      <c r="B1285" s="224"/>
      <c r="C1285" s="314"/>
      <c r="D1285" s="314"/>
      <c r="E1285" s="405"/>
      <c r="F1285" s="412"/>
      <c r="G1285" s="412"/>
      <c r="H1285" s="411">
        <f t="shared" si="38"/>
        <v>0</v>
      </c>
      <c r="I1285" s="411">
        <f t="shared" si="39"/>
        <v>0</v>
      </c>
    </row>
    <row r="1286" spans="1:9" s="13" customFormat="1" hidden="1">
      <c r="A1286" s="880"/>
      <c r="B1286" s="224"/>
      <c r="C1286" s="314"/>
      <c r="D1286" s="314"/>
      <c r="E1286" s="405"/>
      <c r="F1286" s="412"/>
      <c r="G1286" s="412"/>
      <c r="H1286" s="411">
        <f t="shared" si="38"/>
        <v>0</v>
      </c>
      <c r="I1286" s="411">
        <f t="shared" si="39"/>
        <v>0</v>
      </c>
    </row>
    <row r="1287" spans="1:9" s="13" customFormat="1" hidden="1">
      <c r="A1287" s="880"/>
      <c r="B1287" s="224"/>
      <c r="C1287" s="314"/>
      <c r="D1287" s="314"/>
      <c r="E1287" s="405"/>
      <c r="F1287" s="412"/>
      <c r="G1287" s="412"/>
      <c r="H1287" s="411">
        <f t="shared" si="38"/>
        <v>0</v>
      </c>
      <c r="I1287" s="411">
        <f t="shared" si="39"/>
        <v>0</v>
      </c>
    </row>
    <row r="1288" spans="1:9" s="13" customFormat="1" hidden="1">
      <c r="A1288" s="880"/>
      <c r="B1288" s="224"/>
      <c r="C1288" s="314"/>
      <c r="D1288" s="314"/>
      <c r="E1288" s="405"/>
      <c r="F1288" s="412"/>
      <c r="G1288" s="412"/>
      <c r="H1288" s="411">
        <f t="shared" si="38"/>
        <v>0</v>
      </c>
      <c r="I1288" s="411">
        <f t="shared" si="39"/>
        <v>0</v>
      </c>
    </row>
    <row r="1289" spans="1:9" s="13" customFormat="1" hidden="1">
      <c r="A1289" s="880"/>
      <c r="B1289" s="224"/>
      <c r="C1289" s="314"/>
      <c r="D1289" s="314"/>
      <c r="E1289" s="405"/>
      <c r="F1289" s="412"/>
      <c r="G1289" s="412"/>
      <c r="H1289" s="411">
        <f t="shared" ref="H1289:H1352" si="40">E1289+D1289-C1289</f>
        <v>0</v>
      </c>
      <c r="I1289" s="411">
        <f t="shared" ref="I1289:I1352" si="41">SUM(C1289:E1289)</f>
        <v>0</v>
      </c>
    </row>
    <row r="1290" spans="1:9" s="13" customFormat="1" hidden="1">
      <c r="A1290" s="880"/>
      <c r="B1290" s="224"/>
      <c r="C1290" s="314"/>
      <c r="D1290" s="314"/>
      <c r="E1290" s="405"/>
      <c r="F1290" s="412"/>
      <c r="G1290" s="412"/>
      <c r="H1290" s="411">
        <f t="shared" si="40"/>
        <v>0</v>
      </c>
      <c r="I1290" s="411">
        <f t="shared" si="41"/>
        <v>0</v>
      </c>
    </row>
    <row r="1291" spans="1:9" s="13" customFormat="1" hidden="1">
      <c r="A1291" s="880"/>
      <c r="B1291" s="224"/>
      <c r="C1291" s="314"/>
      <c r="D1291" s="314"/>
      <c r="E1291" s="405"/>
      <c r="F1291" s="412"/>
      <c r="G1291" s="412"/>
      <c r="H1291" s="411">
        <f t="shared" si="40"/>
        <v>0</v>
      </c>
      <c r="I1291" s="411">
        <f t="shared" si="41"/>
        <v>0</v>
      </c>
    </row>
    <row r="1292" spans="1:9" s="13" customFormat="1" hidden="1">
      <c r="A1292" s="880"/>
      <c r="B1292" s="224"/>
      <c r="C1292" s="314"/>
      <c r="D1292" s="314"/>
      <c r="E1292" s="405"/>
      <c r="F1292" s="412"/>
      <c r="G1292" s="412"/>
      <c r="H1292" s="411">
        <f t="shared" si="40"/>
        <v>0</v>
      </c>
      <c r="I1292" s="411">
        <f t="shared" si="41"/>
        <v>0</v>
      </c>
    </row>
    <row r="1293" spans="1:9" s="13" customFormat="1" hidden="1">
      <c r="A1293" s="880"/>
      <c r="B1293" s="224"/>
      <c r="C1293" s="314"/>
      <c r="D1293" s="314"/>
      <c r="E1293" s="405"/>
      <c r="F1293" s="412"/>
      <c r="G1293" s="412"/>
      <c r="H1293" s="411">
        <f t="shared" si="40"/>
        <v>0</v>
      </c>
      <c r="I1293" s="411">
        <f t="shared" si="41"/>
        <v>0</v>
      </c>
    </row>
    <row r="1294" spans="1:9" s="13" customFormat="1" hidden="1">
      <c r="A1294" s="880"/>
      <c r="B1294" s="224"/>
      <c r="C1294" s="314"/>
      <c r="D1294" s="314"/>
      <c r="E1294" s="405"/>
      <c r="F1294" s="412"/>
      <c r="G1294" s="412"/>
      <c r="H1294" s="411">
        <f t="shared" si="40"/>
        <v>0</v>
      </c>
      <c r="I1294" s="411">
        <f t="shared" si="41"/>
        <v>0</v>
      </c>
    </row>
    <row r="1295" spans="1:9" s="13" customFormat="1" hidden="1">
      <c r="A1295" s="880"/>
      <c r="B1295" s="224"/>
      <c r="C1295" s="314"/>
      <c r="D1295" s="314"/>
      <c r="E1295" s="405"/>
      <c r="F1295" s="412"/>
      <c r="G1295" s="412"/>
      <c r="H1295" s="411">
        <f t="shared" si="40"/>
        <v>0</v>
      </c>
      <c r="I1295" s="411">
        <f t="shared" si="41"/>
        <v>0</v>
      </c>
    </row>
    <row r="1296" spans="1:9" s="13" customFormat="1" hidden="1">
      <c r="A1296" s="880"/>
      <c r="B1296" s="224"/>
      <c r="C1296" s="314"/>
      <c r="D1296" s="314"/>
      <c r="E1296" s="405"/>
      <c r="F1296" s="412"/>
      <c r="G1296" s="412"/>
      <c r="H1296" s="411">
        <f t="shared" si="40"/>
        <v>0</v>
      </c>
      <c r="I1296" s="411">
        <f t="shared" si="41"/>
        <v>0</v>
      </c>
    </row>
    <row r="1297" spans="1:9" s="13" customFormat="1" hidden="1">
      <c r="A1297" s="880"/>
      <c r="B1297" s="224"/>
      <c r="C1297" s="314"/>
      <c r="D1297" s="314"/>
      <c r="E1297" s="405"/>
      <c r="F1297" s="412"/>
      <c r="G1297" s="412"/>
      <c r="H1297" s="411">
        <f t="shared" si="40"/>
        <v>0</v>
      </c>
      <c r="I1297" s="411">
        <f t="shared" si="41"/>
        <v>0</v>
      </c>
    </row>
    <row r="1298" spans="1:9" s="13" customFormat="1" hidden="1">
      <c r="A1298" s="880"/>
      <c r="B1298" s="224"/>
      <c r="C1298" s="314"/>
      <c r="D1298" s="314"/>
      <c r="E1298" s="405"/>
      <c r="F1298" s="412"/>
      <c r="G1298" s="412"/>
      <c r="H1298" s="411">
        <f t="shared" si="40"/>
        <v>0</v>
      </c>
      <c r="I1298" s="411">
        <f t="shared" si="41"/>
        <v>0</v>
      </c>
    </row>
    <row r="1299" spans="1:9" s="13" customFormat="1" hidden="1">
      <c r="A1299" s="880"/>
      <c r="B1299" s="224"/>
      <c r="C1299" s="314"/>
      <c r="D1299" s="314"/>
      <c r="E1299" s="405"/>
      <c r="F1299" s="412"/>
      <c r="G1299" s="412"/>
      <c r="H1299" s="411">
        <f t="shared" si="40"/>
        <v>0</v>
      </c>
      <c r="I1299" s="411">
        <f t="shared" si="41"/>
        <v>0</v>
      </c>
    </row>
    <row r="1300" spans="1:9" s="13" customFormat="1" hidden="1">
      <c r="A1300" s="880"/>
      <c r="B1300" s="224"/>
      <c r="C1300" s="314"/>
      <c r="D1300" s="314"/>
      <c r="E1300" s="405"/>
      <c r="F1300" s="412"/>
      <c r="G1300" s="412"/>
      <c r="H1300" s="411">
        <f t="shared" si="40"/>
        <v>0</v>
      </c>
      <c r="I1300" s="411">
        <f t="shared" si="41"/>
        <v>0</v>
      </c>
    </row>
    <row r="1301" spans="1:9" s="13" customFormat="1" hidden="1">
      <c r="A1301" s="880"/>
      <c r="B1301" s="224"/>
      <c r="C1301" s="314"/>
      <c r="D1301" s="314"/>
      <c r="E1301" s="405"/>
      <c r="F1301" s="412"/>
      <c r="G1301" s="412"/>
      <c r="H1301" s="411">
        <f t="shared" si="40"/>
        <v>0</v>
      </c>
      <c r="I1301" s="411">
        <f t="shared" si="41"/>
        <v>0</v>
      </c>
    </row>
    <row r="1302" spans="1:9" s="149" customFormat="1" hidden="1">
      <c r="A1302" s="880"/>
      <c r="B1302" s="234"/>
      <c r="C1302" s="392"/>
      <c r="D1302" s="392"/>
      <c r="E1302" s="422"/>
      <c r="F1302" s="424"/>
      <c r="G1302" s="424"/>
      <c r="H1302" s="411">
        <f t="shared" si="40"/>
        <v>0</v>
      </c>
      <c r="I1302" s="411">
        <f t="shared" si="41"/>
        <v>0</v>
      </c>
    </row>
    <row r="1303" spans="1:9" s="149" customFormat="1" hidden="1">
      <c r="A1303" s="880"/>
      <c r="B1303" s="224"/>
      <c r="C1303" s="314"/>
      <c r="D1303" s="314"/>
      <c r="E1303" s="405"/>
      <c r="F1303" s="424"/>
      <c r="G1303" s="424"/>
      <c r="H1303" s="411">
        <f t="shared" si="40"/>
        <v>0</v>
      </c>
      <c r="I1303" s="411">
        <f t="shared" si="41"/>
        <v>0</v>
      </c>
    </row>
    <row r="1304" spans="1:9" s="149" customFormat="1" hidden="1">
      <c r="A1304" s="880"/>
      <c r="B1304" s="224"/>
      <c r="C1304" s="405"/>
      <c r="D1304" s="405"/>
      <c r="E1304" s="405"/>
      <c r="F1304" s="424"/>
      <c r="G1304" s="424"/>
      <c r="H1304" s="411">
        <f t="shared" si="40"/>
        <v>0</v>
      </c>
      <c r="I1304" s="411">
        <f t="shared" si="41"/>
        <v>0</v>
      </c>
    </row>
    <row r="1305" spans="1:9" s="149" customFormat="1" hidden="1">
      <c r="A1305" s="880"/>
      <c r="B1305" s="224"/>
      <c r="C1305" s="405"/>
      <c r="D1305" s="405"/>
      <c r="E1305" s="405"/>
      <c r="F1305" s="424"/>
      <c r="G1305" s="424"/>
      <c r="H1305" s="411">
        <f t="shared" si="40"/>
        <v>0</v>
      </c>
      <c r="I1305" s="411">
        <f t="shared" si="41"/>
        <v>0</v>
      </c>
    </row>
    <row r="1306" spans="1:9" s="149" customFormat="1" hidden="1">
      <c r="A1306" s="880"/>
      <c r="B1306" s="224"/>
      <c r="C1306" s="405"/>
      <c r="D1306" s="405"/>
      <c r="E1306" s="405"/>
      <c r="F1306" s="424"/>
      <c r="G1306" s="424"/>
      <c r="H1306" s="411">
        <f t="shared" si="40"/>
        <v>0</v>
      </c>
      <c r="I1306" s="411">
        <f t="shared" si="41"/>
        <v>0</v>
      </c>
    </row>
    <row r="1307" spans="1:9" s="149" customFormat="1" hidden="1">
      <c r="A1307" s="880"/>
      <c r="B1307" s="224"/>
      <c r="C1307" s="405"/>
      <c r="D1307" s="405"/>
      <c r="E1307" s="405"/>
      <c r="F1307" s="424"/>
      <c r="G1307" s="424"/>
      <c r="H1307" s="411">
        <f t="shared" si="40"/>
        <v>0</v>
      </c>
      <c r="I1307" s="411">
        <f t="shared" si="41"/>
        <v>0</v>
      </c>
    </row>
    <row r="1308" spans="1:9" s="149" customFormat="1" hidden="1">
      <c r="A1308" s="880"/>
      <c r="B1308" s="224"/>
      <c r="C1308" s="405"/>
      <c r="D1308" s="405"/>
      <c r="E1308" s="405"/>
      <c r="F1308" s="424"/>
      <c r="G1308" s="424"/>
      <c r="H1308" s="411">
        <f t="shared" si="40"/>
        <v>0</v>
      </c>
      <c r="I1308" s="411">
        <f t="shared" si="41"/>
        <v>0</v>
      </c>
    </row>
    <row r="1309" spans="1:9" s="149" customFormat="1" hidden="1">
      <c r="A1309" s="880"/>
      <c r="B1309" s="224"/>
      <c r="C1309" s="405"/>
      <c r="D1309" s="405"/>
      <c r="E1309" s="405"/>
      <c r="F1309" s="424"/>
      <c r="G1309" s="424"/>
      <c r="H1309" s="411">
        <f t="shared" si="40"/>
        <v>0</v>
      </c>
      <c r="I1309" s="411">
        <f t="shared" si="41"/>
        <v>0</v>
      </c>
    </row>
    <row r="1310" spans="1:9" s="149" customFormat="1" hidden="1">
      <c r="A1310" s="880"/>
      <c r="B1310" s="224"/>
      <c r="C1310" s="405"/>
      <c r="D1310" s="405"/>
      <c r="E1310" s="405"/>
      <c r="F1310" s="424"/>
      <c r="G1310" s="424"/>
      <c r="H1310" s="411">
        <f t="shared" si="40"/>
        <v>0</v>
      </c>
      <c r="I1310" s="411">
        <f t="shared" si="41"/>
        <v>0</v>
      </c>
    </row>
    <row r="1311" spans="1:9" s="149" customFormat="1" hidden="1">
      <c r="A1311" s="880"/>
      <c r="B1311" s="224"/>
      <c r="C1311" s="405"/>
      <c r="D1311" s="405"/>
      <c r="E1311" s="405"/>
      <c r="F1311" s="424"/>
      <c r="G1311" s="424"/>
      <c r="H1311" s="411">
        <f t="shared" si="40"/>
        <v>0</v>
      </c>
      <c r="I1311" s="411">
        <f t="shared" si="41"/>
        <v>0</v>
      </c>
    </row>
    <row r="1312" spans="1:9" s="149" customFormat="1" hidden="1">
      <c r="A1312" s="880"/>
      <c r="B1312" s="224"/>
      <c r="C1312" s="405"/>
      <c r="D1312" s="405"/>
      <c r="E1312" s="405"/>
      <c r="F1312" s="424"/>
      <c r="G1312" s="424"/>
      <c r="H1312" s="411">
        <f t="shared" si="40"/>
        <v>0</v>
      </c>
      <c r="I1312" s="411">
        <f t="shared" si="41"/>
        <v>0</v>
      </c>
    </row>
    <row r="1313" spans="1:9" s="149" customFormat="1" hidden="1">
      <c r="A1313" s="880"/>
      <c r="B1313" s="224"/>
      <c r="C1313" s="405"/>
      <c r="D1313" s="405"/>
      <c r="E1313" s="405"/>
      <c r="F1313" s="424"/>
      <c r="G1313" s="424"/>
      <c r="H1313" s="411">
        <f t="shared" si="40"/>
        <v>0</v>
      </c>
      <c r="I1313" s="411">
        <f t="shared" si="41"/>
        <v>0</v>
      </c>
    </row>
    <row r="1314" spans="1:9" s="149" customFormat="1" hidden="1">
      <c r="A1314" s="880"/>
      <c r="B1314" s="224"/>
      <c r="C1314" s="405"/>
      <c r="D1314" s="405"/>
      <c r="E1314" s="405"/>
      <c r="F1314" s="424"/>
      <c r="G1314" s="424"/>
      <c r="H1314" s="411">
        <f t="shared" si="40"/>
        <v>0</v>
      </c>
      <c r="I1314" s="411">
        <f t="shared" si="41"/>
        <v>0</v>
      </c>
    </row>
    <row r="1315" spans="1:9" s="149" customFormat="1" hidden="1">
      <c r="A1315" s="880"/>
      <c r="B1315" s="224"/>
      <c r="C1315" s="314"/>
      <c r="D1315" s="314"/>
      <c r="E1315" s="405"/>
      <c r="F1315" s="424"/>
      <c r="G1315" s="424"/>
      <c r="H1315" s="411">
        <f t="shared" si="40"/>
        <v>0</v>
      </c>
      <c r="I1315" s="411">
        <f t="shared" si="41"/>
        <v>0</v>
      </c>
    </row>
    <row r="1316" spans="1:9" s="149" customFormat="1" hidden="1">
      <c r="A1316" s="880"/>
      <c r="B1316" s="224"/>
      <c r="C1316" s="314"/>
      <c r="D1316" s="314"/>
      <c r="E1316" s="405"/>
      <c r="F1316" s="424"/>
      <c r="G1316" s="424"/>
      <c r="H1316" s="411">
        <f t="shared" si="40"/>
        <v>0</v>
      </c>
      <c r="I1316" s="411">
        <f t="shared" si="41"/>
        <v>0</v>
      </c>
    </row>
    <row r="1317" spans="1:9" s="149" customFormat="1" hidden="1">
      <c r="A1317" s="880"/>
      <c r="B1317" s="224"/>
      <c r="C1317" s="314"/>
      <c r="D1317" s="314"/>
      <c r="E1317" s="405"/>
      <c r="F1317" s="424"/>
      <c r="G1317" s="424"/>
      <c r="H1317" s="411">
        <f t="shared" si="40"/>
        <v>0</v>
      </c>
      <c r="I1317" s="411">
        <f t="shared" si="41"/>
        <v>0</v>
      </c>
    </row>
    <row r="1318" spans="1:9" s="149" customFormat="1" hidden="1">
      <c r="A1318" s="880"/>
      <c r="B1318" s="224"/>
      <c r="C1318" s="314"/>
      <c r="D1318" s="314"/>
      <c r="E1318" s="405"/>
      <c r="F1318" s="424"/>
      <c r="G1318" s="424"/>
      <c r="H1318" s="411">
        <f t="shared" si="40"/>
        <v>0</v>
      </c>
      <c r="I1318" s="411">
        <f t="shared" si="41"/>
        <v>0</v>
      </c>
    </row>
    <row r="1319" spans="1:9" s="149" customFormat="1" hidden="1">
      <c r="A1319" s="880"/>
      <c r="B1319" s="224"/>
      <c r="C1319" s="314"/>
      <c r="D1319" s="314"/>
      <c r="E1319" s="405"/>
      <c r="F1319" s="424"/>
      <c r="G1319" s="424"/>
      <c r="H1319" s="411">
        <f t="shared" si="40"/>
        <v>0</v>
      </c>
      <c r="I1319" s="411">
        <f t="shared" si="41"/>
        <v>0</v>
      </c>
    </row>
    <row r="1320" spans="1:9" s="149" customFormat="1" hidden="1">
      <c r="A1320" s="880"/>
      <c r="B1320" s="224"/>
      <c r="C1320" s="314"/>
      <c r="D1320" s="314"/>
      <c r="E1320" s="315"/>
      <c r="F1320" s="424"/>
      <c r="G1320" s="424"/>
      <c r="H1320" s="411">
        <f t="shared" si="40"/>
        <v>0</v>
      </c>
      <c r="I1320" s="411">
        <f t="shared" si="41"/>
        <v>0</v>
      </c>
    </row>
    <row r="1321" spans="1:9" s="149" customFormat="1" hidden="1">
      <c r="A1321" s="880"/>
      <c r="B1321" s="224"/>
      <c r="C1321" s="314"/>
      <c r="D1321" s="314"/>
      <c r="E1321" s="315"/>
      <c r="F1321" s="424"/>
      <c r="G1321" s="424"/>
      <c r="H1321" s="411">
        <f t="shared" si="40"/>
        <v>0</v>
      </c>
      <c r="I1321" s="411">
        <f t="shared" si="41"/>
        <v>0</v>
      </c>
    </row>
    <row r="1322" spans="1:9" s="149" customFormat="1" hidden="1">
      <c r="A1322" s="880"/>
      <c r="B1322" s="224"/>
      <c r="C1322" s="314"/>
      <c r="D1322" s="314"/>
      <c r="E1322" s="315"/>
      <c r="F1322" s="424"/>
      <c r="G1322" s="424"/>
      <c r="H1322" s="411">
        <f t="shared" si="40"/>
        <v>0</v>
      </c>
      <c r="I1322" s="411">
        <f t="shared" si="41"/>
        <v>0</v>
      </c>
    </row>
    <row r="1323" spans="1:9" s="149" customFormat="1" hidden="1">
      <c r="A1323" s="880"/>
      <c r="B1323" s="224"/>
      <c r="C1323" s="314"/>
      <c r="D1323" s="314"/>
      <c r="E1323" s="315"/>
      <c r="F1323" s="424"/>
      <c r="G1323" s="424"/>
      <c r="H1323" s="411">
        <f t="shared" si="40"/>
        <v>0</v>
      </c>
      <c r="I1323" s="411">
        <f t="shared" si="41"/>
        <v>0</v>
      </c>
    </row>
    <row r="1324" spans="1:9" s="149" customFormat="1" hidden="1">
      <c r="A1324" s="880"/>
      <c r="B1324" s="224"/>
      <c r="C1324" s="314"/>
      <c r="D1324" s="314"/>
      <c r="E1324" s="315"/>
      <c r="F1324" s="424"/>
      <c r="G1324" s="424"/>
      <c r="H1324" s="411">
        <f t="shared" si="40"/>
        <v>0</v>
      </c>
      <c r="I1324" s="411">
        <f t="shared" si="41"/>
        <v>0</v>
      </c>
    </row>
    <row r="1325" spans="1:9" s="149" customFormat="1" hidden="1">
      <c r="A1325" s="880"/>
      <c r="B1325" s="224"/>
      <c r="C1325" s="314"/>
      <c r="D1325" s="314"/>
      <c r="E1325" s="315"/>
      <c r="F1325" s="424"/>
      <c r="G1325" s="424"/>
      <c r="H1325" s="411">
        <f t="shared" si="40"/>
        <v>0</v>
      </c>
      <c r="I1325" s="411">
        <f t="shared" si="41"/>
        <v>0</v>
      </c>
    </row>
    <row r="1326" spans="1:9" s="149" customFormat="1" hidden="1">
      <c r="A1326" s="880"/>
      <c r="B1326" s="224"/>
      <c r="C1326" s="314"/>
      <c r="D1326" s="314"/>
      <c r="E1326" s="315"/>
      <c r="F1326" s="424"/>
      <c r="G1326" s="424"/>
      <c r="H1326" s="411">
        <f t="shared" si="40"/>
        <v>0</v>
      </c>
      <c r="I1326" s="411">
        <f t="shared" si="41"/>
        <v>0</v>
      </c>
    </row>
    <row r="1327" spans="1:9" s="149" customFormat="1" hidden="1">
      <c r="A1327" s="880"/>
      <c r="B1327" s="224"/>
      <c r="C1327" s="314"/>
      <c r="D1327" s="314"/>
      <c r="E1327" s="315"/>
      <c r="F1327" s="424"/>
      <c r="G1327" s="424"/>
      <c r="H1327" s="411">
        <f t="shared" si="40"/>
        <v>0</v>
      </c>
      <c r="I1327" s="411">
        <f t="shared" si="41"/>
        <v>0</v>
      </c>
    </row>
    <row r="1328" spans="1:9" s="149" customFormat="1" hidden="1">
      <c r="A1328" s="880"/>
      <c r="B1328" s="224"/>
      <c r="C1328" s="314"/>
      <c r="D1328" s="314"/>
      <c r="E1328" s="315"/>
      <c r="F1328" s="424"/>
      <c r="G1328" s="424"/>
      <c r="H1328" s="411">
        <f t="shared" si="40"/>
        <v>0</v>
      </c>
      <c r="I1328" s="411">
        <f t="shared" si="41"/>
        <v>0</v>
      </c>
    </row>
    <row r="1329" spans="1:9" s="149" customFormat="1" hidden="1">
      <c r="A1329" s="880"/>
      <c r="B1329" s="224"/>
      <c r="C1329" s="314"/>
      <c r="D1329" s="314"/>
      <c r="E1329" s="315"/>
      <c r="F1329" s="424"/>
      <c r="G1329" s="424"/>
      <c r="H1329" s="411">
        <f t="shared" si="40"/>
        <v>0</v>
      </c>
      <c r="I1329" s="411">
        <f t="shared" si="41"/>
        <v>0</v>
      </c>
    </row>
    <row r="1330" spans="1:9" s="149" customFormat="1" hidden="1">
      <c r="A1330" s="880"/>
      <c r="B1330" s="311"/>
      <c r="C1330" s="314"/>
      <c r="D1330" s="314"/>
      <c r="E1330" s="312"/>
      <c r="F1330" s="424"/>
      <c r="G1330" s="424"/>
      <c r="H1330" s="411">
        <f t="shared" si="40"/>
        <v>0</v>
      </c>
      <c r="I1330" s="411">
        <f t="shared" si="41"/>
        <v>0</v>
      </c>
    </row>
    <row r="1331" spans="1:9" s="149" customFormat="1" hidden="1">
      <c r="A1331" s="880"/>
      <c r="B1331" s="317"/>
      <c r="C1331" s="318"/>
      <c r="D1331" s="318"/>
      <c r="E1331" s="312"/>
      <c r="F1331" s="424"/>
      <c r="G1331" s="424"/>
      <c r="H1331" s="411">
        <f t="shared" si="40"/>
        <v>0</v>
      </c>
      <c r="I1331" s="411">
        <f t="shared" si="41"/>
        <v>0</v>
      </c>
    </row>
    <row r="1332" spans="1:9" s="149" customFormat="1" hidden="1">
      <c r="A1332" s="880"/>
      <c r="B1332" s="311"/>
      <c r="C1332" s="314"/>
      <c r="D1332" s="314"/>
      <c r="E1332" s="312"/>
      <c r="F1332" s="424"/>
      <c r="G1332" s="424"/>
      <c r="H1332" s="411">
        <f t="shared" si="40"/>
        <v>0</v>
      </c>
      <c r="I1332" s="411">
        <f t="shared" si="41"/>
        <v>0</v>
      </c>
    </row>
    <row r="1333" spans="1:9" s="149" customFormat="1" hidden="1">
      <c r="A1333" s="880"/>
      <c r="B1333" s="311"/>
      <c r="C1333" s="314"/>
      <c r="D1333" s="314"/>
      <c r="E1333" s="312"/>
      <c r="F1333" s="424"/>
      <c r="G1333" s="424"/>
      <c r="H1333" s="411">
        <f t="shared" si="40"/>
        <v>0</v>
      </c>
      <c r="I1333" s="411">
        <f t="shared" si="41"/>
        <v>0</v>
      </c>
    </row>
    <row r="1334" spans="1:9" s="149" customFormat="1" hidden="1">
      <c r="A1334" s="880"/>
      <c r="B1334" s="311"/>
      <c r="C1334" s="314"/>
      <c r="D1334" s="314"/>
      <c r="E1334" s="312"/>
      <c r="F1334" s="424"/>
      <c r="G1334" s="424"/>
      <c r="H1334" s="411">
        <f t="shared" si="40"/>
        <v>0</v>
      </c>
      <c r="I1334" s="411">
        <f t="shared" si="41"/>
        <v>0</v>
      </c>
    </row>
    <row r="1335" spans="1:9" s="149" customFormat="1" hidden="1">
      <c r="A1335" s="880"/>
      <c r="B1335" s="311"/>
      <c r="C1335" s="314"/>
      <c r="D1335" s="314"/>
      <c r="E1335" s="312"/>
      <c r="F1335" s="424"/>
      <c r="G1335" s="424"/>
      <c r="H1335" s="411">
        <f t="shared" si="40"/>
        <v>0</v>
      </c>
      <c r="I1335" s="411">
        <f t="shared" si="41"/>
        <v>0</v>
      </c>
    </row>
    <row r="1336" spans="1:9" s="149" customFormat="1" hidden="1">
      <c r="A1336" s="880"/>
      <c r="B1336" s="311"/>
      <c r="C1336" s="314"/>
      <c r="D1336" s="314"/>
      <c r="E1336" s="312"/>
      <c r="F1336" s="424"/>
      <c r="G1336" s="424"/>
      <c r="H1336" s="411">
        <f t="shared" si="40"/>
        <v>0</v>
      </c>
      <c r="I1336" s="411">
        <f t="shared" si="41"/>
        <v>0</v>
      </c>
    </row>
    <row r="1337" spans="1:9" s="149" customFormat="1" hidden="1">
      <c r="A1337" s="880"/>
      <c r="B1337" s="311"/>
      <c r="C1337" s="314"/>
      <c r="D1337" s="314"/>
      <c r="E1337" s="312"/>
      <c r="F1337" s="424"/>
      <c r="G1337" s="424"/>
      <c r="H1337" s="411">
        <f t="shared" si="40"/>
        <v>0</v>
      </c>
      <c r="I1337" s="411">
        <f t="shared" si="41"/>
        <v>0</v>
      </c>
    </row>
    <row r="1338" spans="1:9" s="149" customFormat="1" hidden="1">
      <c r="A1338" s="880"/>
      <c r="B1338" s="311"/>
      <c r="C1338" s="314"/>
      <c r="D1338" s="314"/>
      <c r="E1338" s="312"/>
      <c r="F1338" s="424"/>
      <c r="G1338" s="424"/>
      <c r="H1338" s="411">
        <f t="shared" si="40"/>
        <v>0</v>
      </c>
      <c r="I1338" s="411">
        <f t="shared" si="41"/>
        <v>0</v>
      </c>
    </row>
    <row r="1339" spans="1:9" s="149" customFormat="1" hidden="1">
      <c r="A1339" s="880"/>
      <c r="B1339" s="311"/>
      <c r="C1339" s="314"/>
      <c r="D1339" s="314"/>
      <c r="E1339" s="312"/>
      <c r="F1339" s="424"/>
      <c r="G1339" s="424"/>
      <c r="H1339" s="411">
        <f t="shared" si="40"/>
        <v>0</v>
      </c>
      <c r="I1339" s="411">
        <f t="shared" si="41"/>
        <v>0</v>
      </c>
    </row>
    <row r="1340" spans="1:9" s="149" customFormat="1" hidden="1">
      <c r="A1340" s="880"/>
      <c r="B1340" s="311"/>
      <c r="C1340" s="314"/>
      <c r="D1340" s="314"/>
      <c r="E1340" s="312"/>
      <c r="F1340" s="424"/>
      <c r="G1340" s="424"/>
      <c r="H1340" s="411">
        <f t="shared" si="40"/>
        <v>0</v>
      </c>
      <c r="I1340" s="411">
        <f t="shared" si="41"/>
        <v>0</v>
      </c>
    </row>
    <row r="1341" spans="1:9" s="149" customFormat="1" hidden="1">
      <c r="A1341" s="880"/>
      <c r="B1341" s="311"/>
      <c r="C1341" s="314"/>
      <c r="D1341" s="314"/>
      <c r="E1341" s="312"/>
      <c r="F1341" s="424"/>
      <c r="G1341" s="424"/>
      <c r="H1341" s="411">
        <f t="shared" si="40"/>
        <v>0</v>
      </c>
      <c r="I1341" s="411">
        <f t="shared" si="41"/>
        <v>0</v>
      </c>
    </row>
    <row r="1342" spans="1:9" s="149" customFormat="1" hidden="1">
      <c r="A1342" s="880"/>
      <c r="B1342" s="311"/>
      <c r="C1342" s="314"/>
      <c r="D1342" s="314"/>
      <c r="E1342" s="312"/>
      <c r="F1342" s="424"/>
      <c r="G1342" s="424"/>
      <c r="H1342" s="411">
        <f t="shared" si="40"/>
        <v>0</v>
      </c>
      <c r="I1342" s="411">
        <f t="shared" si="41"/>
        <v>0</v>
      </c>
    </row>
    <row r="1343" spans="1:9" s="149" customFormat="1" hidden="1">
      <c r="A1343" s="880"/>
      <c r="B1343" s="311"/>
      <c r="C1343" s="314"/>
      <c r="D1343" s="314"/>
      <c r="E1343" s="312"/>
      <c r="F1343" s="424"/>
      <c r="G1343" s="424"/>
      <c r="H1343" s="411">
        <f t="shared" si="40"/>
        <v>0</v>
      </c>
      <c r="I1343" s="411">
        <f t="shared" si="41"/>
        <v>0</v>
      </c>
    </row>
    <row r="1344" spans="1:9" s="149" customFormat="1" hidden="1">
      <c r="A1344" s="880"/>
      <c r="B1344" s="311"/>
      <c r="C1344" s="314"/>
      <c r="D1344" s="314"/>
      <c r="E1344" s="312"/>
      <c r="F1344" s="424"/>
      <c r="G1344" s="424"/>
      <c r="H1344" s="411">
        <f t="shared" si="40"/>
        <v>0</v>
      </c>
      <c r="I1344" s="411">
        <f t="shared" si="41"/>
        <v>0</v>
      </c>
    </row>
    <row r="1345" spans="1:9" s="149" customFormat="1" hidden="1">
      <c r="A1345" s="880"/>
      <c r="B1345" s="311"/>
      <c r="C1345" s="314"/>
      <c r="D1345" s="314"/>
      <c r="E1345" s="312"/>
      <c r="F1345" s="424"/>
      <c r="G1345" s="424"/>
      <c r="H1345" s="411">
        <f t="shared" si="40"/>
        <v>0</v>
      </c>
      <c r="I1345" s="411">
        <f t="shared" si="41"/>
        <v>0</v>
      </c>
    </row>
    <row r="1346" spans="1:9" s="149" customFormat="1" hidden="1">
      <c r="A1346" s="880"/>
      <c r="B1346" s="311"/>
      <c r="C1346" s="314"/>
      <c r="D1346" s="314"/>
      <c r="E1346" s="312"/>
      <c r="F1346" s="424"/>
      <c r="G1346" s="424"/>
      <c r="H1346" s="411">
        <f t="shared" si="40"/>
        <v>0</v>
      </c>
      <c r="I1346" s="411">
        <f t="shared" si="41"/>
        <v>0</v>
      </c>
    </row>
    <row r="1347" spans="1:9" s="149" customFormat="1" hidden="1">
      <c r="A1347" s="880"/>
      <c r="B1347" s="311"/>
      <c r="C1347" s="314"/>
      <c r="D1347" s="314"/>
      <c r="E1347" s="312"/>
      <c r="F1347" s="424"/>
      <c r="G1347" s="424"/>
      <c r="H1347" s="411">
        <f t="shared" si="40"/>
        <v>0</v>
      </c>
      <c r="I1347" s="411">
        <f t="shared" si="41"/>
        <v>0</v>
      </c>
    </row>
    <row r="1348" spans="1:9" s="149" customFormat="1" hidden="1">
      <c r="A1348" s="880"/>
      <c r="B1348" s="311"/>
      <c r="C1348" s="314"/>
      <c r="D1348" s="314"/>
      <c r="E1348" s="312"/>
      <c r="F1348" s="424"/>
      <c r="G1348" s="424"/>
      <c r="H1348" s="411">
        <f t="shared" si="40"/>
        <v>0</v>
      </c>
      <c r="I1348" s="411">
        <f t="shared" si="41"/>
        <v>0</v>
      </c>
    </row>
    <row r="1349" spans="1:9" s="149" customFormat="1" hidden="1">
      <c r="A1349" s="880"/>
      <c r="B1349" s="311"/>
      <c r="C1349" s="314"/>
      <c r="D1349" s="314"/>
      <c r="E1349" s="312"/>
      <c r="F1349" s="424"/>
      <c r="G1349" s="424"/>
      <c r="H1349" s="411">
        <f t="shared" si="40"/>
        <v>0</v>
      </c>
      <c r="I1349" s="411">
        <f t="shared" si="41"/>
        <v>0</v>
      </c>
    </row>
    <row r="1350" spans="1:9" s="149" customFormat="1" hidden="1">
      <c r="A1350" s="880"/>
      <c r="B1350" s="311"/>
      <c r="C1350" s="314"/>
      <c r="D1350" s="314"/>
      <c r="E1350" s="312"/>
      <c r="F1350" s="424"/>
      <c r="G1350" s="424"/>
      <c r="H1350" s="411">
        <f t="shared" si="40"/>
        <v>0</v>
      </c>
      <c r="I1350" s="411">
        <f t="shared" si="41"/>
        <v>0</v>
      </c>
    </row>
    <row r="1351" spans="1:9" s="149" customFormat="1" hidden="1">
      <c r="A1351" s="880"/>
      <c r="B1351" s="311"/>
      <c r="C1351" s="314"/>
      <c r="D1351" s="314"/>
      <c r="E1351" s="312"/>
      <c r="F1351" s="424"/>
      <c r="G1351" s="424"/>
      <c r="H1351" s="411">
        <f t="shared" si="40"/>
        <v>0</v>
      </c>
      <c r="I1351" s="411">
        <f t="shared" si="41"/>
        <v>0</v>
      </c>
    </row>
    <row r="1352" spans="1:9" s="149" customFormat="1" hidden="1">
      <c r="A1352" s="880"/>
      <c r="B1352" s="311"/>
      <c r="C1352" s="314"/>
      <c r="D1352" s="314"/>
      <c r="E1352" s="312"/>
      <c r="F1352" s="424"/>
      <c r="G1352" s="424"/>
      <c r="H1352" s="411">
        <f t="shared" si="40"/>
        <v>0</v>
      </c>
      <c r="I1352" s="411">
        <f t="shared" si="41"/>
        <v>0</v>
      </c>
    </row>
    <row r="1353" spans="1:9" s="149" customFormat="1" hidden="1">
      <c r="A1353" s="880"/>
      <c r="B1353" s="311"/>
      <c r="C1353" s="314"/>
      <c r="D1353" s="314"/>
      <c r="E1353" s="312"/>
      <c r="F1353" s="424"/>
      <c r="G1353" s="424"/>
      <c r="H1353" s="411">
        <f t="shared" ref="H1353:H1416" si="42">E1353+D1353-C1353</f>
        <v>0</v>
      </c>
      <c r="I1353" s="411">
        <f t="shared" ref="I1353:I1416" si="43">SUM(C1353:E1353)</f>
        <v>0</v>
      </c>
    </row>
    <row r="1354" spans="1:9" s="149" customFormat="1" hidden="1">
      <c r="A1354" s="880"/>
      <c r="B1354" s="311"/>
      <c r="C1354" s="314"/>
      <c r="D1354" s="314"/>
      <c r="E1354" s="312"/>
      <c r="F1354" s="424"/>
      <c r="G1354" s="424"/>
      <c r="H1354" s="411">
        <f t="shared" si="42"/>
        <v>0</v>
      </c>
      <c r="I1354" s="411">
        <f t="shared" si="43"/>
        <v>0</v>
      </c>
    </row>
    <row r="1355" spans="1:9" s="149" customFormat="1" hidden="1">
      <c r="A1355" s="880"/>
      <c r="B1355" s="311"/>
      <c r="C1355" s="314"/>
      <c r="D1355" s="314"/>
      <c r="E1355" s="312"/>
      <c r="F1355" s="424"/>
      <c r="G1355" s="424"/>
      <c r="H1355" s="411">
        <f t="shared" si="42"/>
        <v>0</v>
      </c>
      <c r="I1355" s="411">
        <f t="shared" si="43"/>
        <v>0</v>
      </c>
    </row>
    <row r="1356" spans="1:9" s="149" customFormat="1" hidden="1">
      <c r="A1356" s="880"/>
      <c r="B1356" s="311"/>
      <c r="C1356" s="314"/>
      <c r="D1356" s="314"/>
      <c r="E1356" s="312"/>
      <c r="F1356" s="424"/>
      <c r="G1356" s="424"/>
      <c r="H1356" s="411">
        <f t="shared" si="42"/>
        <v>0</v>
      </c>
      <c r="I1356" s="411">
        <f t="shared" si="43"/>
        <v>0</v>
      </c>
    </row>
    <row r="1357" spans="1:9" s="149" customFormat="1" hidden="1">
      <c r="A1357" s="880"/>
      <c r="B1357" s="311"/>
      <c r="C1357" s="314"/>
      <c r="D1357" s="314"/>
      <c r="E1357" s="312"/>
      <c r="F1357" s="424"/>
      <c r="G1357" s="424"/>
      <c r="H1357" s="411">
        <f t="shared" si="42"/>
        <v>0</v>
      </c>
      <c r="I1357" s="411">
        <f t="shared" si="43"/>
        <v>0</v>
      </c>
    </row>
    <row r="1358" spans="1:9" s="149" customFormat="1" hidden="1">
      <c r="A1358" s="880"/>
      <c r="B1358" s="224"/>
      <c r="C1358" s="314"/>
      <c r="D1358" s="314"/>
      <c r="E1358" s="315"/>
      <c r="F1358" s="424"/>
      <c r="G1358" s="424"/>
      <c r="H1358" s="411">
        <f t="shared" si="42"/>
        <v>0</v>
      </c>
      <c r="I1358" s="411">
        <f t="shared" si="43"/>
        <v>0</v>
      </c>
    </row>
    <row r="1359" spans="1:9" s="13" customFormat="1" hidden="1">
      <c r="A1359" s="880"/>
      <c r="B1359" s="507" t="s">
        <v>900</v>
      </c>
      <c r="C1359" s="508">
        <f>SUM(C1281:C1358)</f>
        <v>0</v>
      </c>
      <c r="D1359" s="508">
        <f>SUM(D1281:D1358)</f>
        <v>0</v>
      </c>
      <c r="E1359" s="508">
        <f>SUM(E1281:E1358)</f>
        <v>0</v>
      </c>
      <c r="F1359" s="416">
        <f>SUM(F1281:F1303)</f>
        <v>0</v>
      </c>
      <c r="G1359" s="416">
        <f>SUM(G1281:G1303)</f>
        <v>0</v>
      </c>
      <c r="H1359" s="411">
        <f t="shared" si="42"/>
        <v>0</v>
      </c>
      <c r="I1359" s="411">
        <f t="shared" si="43"/>
        <v>0</v>
      </c>
    </row>
    <row r="1360" spans="1:9" ht="93.75">
      <c r="A1360" s="881" t="s">
        <v>708</v>
      </c>
      <c r="B1360" s="311" t="s">
        <v>55</v>
      </c>
      <c r="C1360" s="363">
        <v>200000</v>
      </c>
      <c r="D1360" s="314"/>
      <c r="E1360" s="312">
        <v>200000</v>
      </c>
      <c r="F1360" s="418"/>
      <c r="G1360" s="418"/>
      <c r="H1360" s="776">
        <f t="shared" si="42"/>
        <v>0</v>
      </c>
      <c r="I1360" s="776">
        <f t="shared" si="43"/>
        <v>400000</v>
      </c>
    </row>
    <row r="1361" spans="1:9" s="160" customFormat="1" hidden="1">
      <c r="A1361" s="881"/>
      <c r="B1361" s="311"/>
      <c r="C1361" s="314"/>
      <c r="D1361" s="314"/>
      <c r="E1361" s="312"/>
      <c r="F1361" s="418"/>
      <c r="G1361" s="418"/>
      <c r="H1361" s="411">
        <f t="shared" si="42"/>
        <v>0</v>
      </c>
      <c r="I1361" s="411">
        <f t="shared" si="43"/>
        <v>0</v>
      </c>
    </row>
    <row r="1362" spans="1:9" s="160" customFormat="1" hidden="1">
      <c r="A1362" s="881"/>
      <c r="B1362" s="311"/>
      <c r="C1362" s="314"/>
      <c r="D1362" s="314"/>
      <c r="E1362" s="312"/>
      <c r="F1362" s="418"/>
      <c r="G1362" s="418"/>
      <c r="H1362" s="411">
        <f t="shared" si="42"/>
        <v>0</v>
      </c>
      <c r="I1362" s="411">
        <f t="shared" si="43"/>
        <v>0</v>
      </c>
    </row>
    <row r="1363" spans="1:9" s="160" customFormat="1" hidden="1">
      <c r="A1363" s="881"/>
      <c r="B1363" s="311"/>
      <c r="C1363" s="314"/>
      <c r="D1363" s="314"/>
      <c r="E1363" s="312"/>
      <c r="F1363" s="418"/>
      <c r="G1363" s="418"/>
      <c r="H1363" s="411">
        <f t="shared" si="42"/>
        <v>0</v>
      </c>
      <c r="I1363" s="411">
        <f t="shared" si="43"/>
        <v>0</v>
      </c>
    </row>
    <row r="1364" spans="1:9" s="160" customFormat="1" hidden="1">
      <c r="A1364" s="881"/>
      <c r="B1364" s="311"/>
      <c r="C1364" s="314"/>
      <c r="D1364" s="314"/>
      <c r="E1364" s="312"/>
      <c r="F1364" s="418"/>
      <c r="G1364" s="418"/>
      <c r="H1364" s="411">
        <f t="shared" si="42"/>
        <v>0</v>
      </c>
      <c r="I1364" s="411">
        <f t="shared" si="43"/>
        <v>0</v>
      </c>
    </row>
    <row r="1365" spans="1:9" s="160" customFormat="1" hidden="1">
      <c r="A1365" s="881"/>
      <c r="B1365" s="311"/>
      <c r="C1365" s="314"/>
      <c r="D1365" s="314"/>
      <c r="E1365" s="314"/>
      <c r="F1365" s="418"/>
      <c r="G1365" s="418"/>
      <c r="H1365" s="411">
        <f t="shared" si="42"/>
        <v>0</v>
      </c>
      <c r="I1365" s="411">
        <f t="shared" si="43"/>
        <v>0</v>
      </c>
    </row>
    <row r="1366" spans="1:9" s="160" customFormat="1" hidden="1">
      <c r="A1366" s="881"/>
      <c r="B1366" s="311"/>
      <c r="C1366" s="314"/>
      <c r="D1366" s="314"/>
      <c r="E1366" s="314"/>
      <c r="F1366" s="418"/>
      <c r="G1366" s="418"/>
      <c r="H1366" s="411">
        <f t="shared" si="42"/>
        <v>0</v>
      </c>
      <c r="I1366" s="411">
        <f t="shared" si="43"/>
        <v>0</v>
      </c>
    </row>
    <row r="1367" spans="1:9" s="160" customFormat="1" hidden="1">
      <c r="A1367" s="881"/>
      <c r="B1367" s="311"/>
      <c r="C1367" s="314"/>
      <c r="D1367" s="314"/>
      <c r="E1367" s="312"/>
      <c r="F1367" s="418"/>
      <c r="G1367" s="418"/>
      <c r="H1367" s="411">
        <f t="shared" si="42"/>
        <v>0</v>
      </c>
      <c r="I1367" s="411">
        <f t="shared" si="43"/>
        <v>0</v>
      </c>
    </row>
    <row r="1368" spans="1:9" s="160" customFormat="1" hidden="1">
      <c r="A1368" s="881"/>
      <c r="B1368" s="311"/>
      <c r="C1368" s="314"/>
      <c r="D1368" s="314"/>
      <c r="E1368" s="312"/>
      <c r="F1368" s="418"/>
      <c r="G1368" s="418"/>
      <c r="H1368" s="411">
        <f t="shared" si="42"/>
        <v>0</v>
      </c>
      <c r="I1368" s="411">
        <f t="shared" si="43"/>
        <v>0</v>
      </c>
    </row>
    <row r="1369" spans="1:9" s="160" customFormat="1" hidden="1">
      <c r="A1369" s="881"/>
      <c r="B1369" s="311"/>
      <c r="C1369" s="314"/>
      <c r="D1369" s="314"/>
      <c r="E1369" s="312"/>
      <c r="F1369" s="418"/>
      <c r="G1369" s="418"/>
      <c r="H1369" s="411">
        <f t="shared" si="42"/>
        <v>0</v>
      </c>
      <c r="I1369" s="411">
        <f t="shared" si="43"/>
        <v>0</v>
      </c>
    </row>
    <row r="1370" spans="1:9" s="160" customFormat="1" hidden="1">
      <c r="A1370" s="881"/>
      <c r="B1370" s="311"/>
      <c r="C1370" s="314"/>
      <c r="D1370" s="392"/>
      <c r="E1370" s="393"/>
      <c r="F1370" s="418"/>
      <c r="G1370" s="418"/>
      <c r="H1370" s="411">
        <f t="shared" si="42"/>
        <v>0</v>
      </c>
      <c r="I1370" s="411">
        <f t="shared" si="43"/>
        <v>0</v>
      </c>
    </row>
    <row r="1371" spans="1:9" s="160" customFormat="1" hidden="1">
      <c r="A1371" s="881"/>
      <c r="B1371" s="311"/>
      <c r="C1371" s="314"/>
      <c r="D1371" s="314"/>
      <c r="E1371" s="314"/>
      <c r="F1371" s="418"/>
      <c r="G1371" s="418"/>
      <c r="H1371" s="411">
        <f t="shared" si="42"/>
        <v>0</v>
      </c>
      <c r="I1371" s="411">
        <f t="shared" si="43"/>
        <v>0</v>
      </c>
    </row>
    <row r="1372" spans="1:9" s="160" customFormat="1" hidden="1">
      <c r="A1372" s="881"/>
      <c r="B1372" s="311"/>
      <c r="C1372" s="314"/>
      <c r="D1372" s="314"/>
      <c r="E1372" s="314"/>
      <c r="F1372" s="418"/>
      <c r="G1372" s="418"/>
      <c r="H1372" s="411">
        <f t="shared" si="42"/>
        <v>0</v>
      </c>
      <c r="I1372" s="411">
        <f t="shared" si="43"/>
        <v>0</v>
      </c>
    </row>
    <row r="1373" spans="1:9" s="160" customFormat="1" hidden="1">
      <c r="A1373" s="881"/>
      <c r="B1373" s="311"/>
      <c r="C1373" s="314"/>
      <c r="D1373" s="314"/>
      <c r="E1373" s="314"/>
      <c r="F1373" s="418"/>
      <c r="G1373" s="418"/>
      <c r="H1373" s="411">
        <f t="shared" si="42"/>
        <v>0</v>
      </c>
      <c r="I1373" s="411">
        <f t="shared" si="43"/>
        <v>0</v>
      </c>
    </row>
    <row r="1374" spans="1:9" s="160" customFormat="1" hidden="1">
      <c r="A1374" s="881"/>
      <c r="B1374" s="311"/>
      <c r="C1374" s="314"/>
      <c r="D1374" s="314"/>
      <c r="E1374" s="314"/>
      <c r="F1374" s="418"/>
      <c r="G1374" s="418"/>
      <c r="H1374" s="411">
        <f t="shared" si="42"/>
        <v>0</v>
      </c>
      <c r="I1374" s="411">
        <f t="shared" si="43"/>
        <v>0</v>
      </c>
    </row>
    <row r="1375" spans="1:9" s="160" customFormat="1" hidden="1">
      <c r="A1375" s="881"/>
      <c r="B1375" s="311"/>
      <c r="C1375" s="314"/>
      <c r="D1375" s="392"/>
      <c r="E1375" s="392"/>
      <c r="F1375" s="418"/>
      <c r="G1375" s="418"/>
      <c r="H1375" s="411">
        <f t="shared" si="42"/>
        <v>0</v>
      </c>
      <c r="I1375" s="411">
        <f t="shared" si="43"/>
        <v>0</v>
      </c>
    </row>
    <row r="1376" spans="1:9" s="160" customFormat="1" hidden="1">
      <c r="A1376" s="881"/>
      <c r="B1376" s="311"/>
      <c r="C1376" s="314"/>
      <c r="D1376" s="314"/>
      <c r="E1376" s="314"/>
      <c r="F1376" s="418"/>
      <c r="G1376" s="418"/>
      <c r="H1376" s="411">
        <f t="shared" si="42"/>
        <v>0</v>
      </c>
      <c r="I1376" s="411">
        <f t="shared" si="43"/>
        <v>0</v>
      </c>
    </row>
    <row r="1377" spans="1:9" s="160" customFormat="1" hidden="1">
      <c r="A1377" s="881"/>
      <c r="B1377" s="311"/>
      <c r="C1377" s="314"/>
      <c r="D1377" s="392"/>
      <c r="E1377" s="392"/>
      <c r="F1377" s="418"/>
      <c r="G1377" s="418"/>
      <c r="H1377" s="411">
        <f t="shared" si="42"/>
        <v>0</v>
      </c>
      <c r="I1377" s="411">
        <f t="shared" si="43"/>
        <v>0</v>
      </c>
    </row>
    <row r="1378" spans="1:9" s="160" customFormat="1" hidden="1">
      <c r="A1378" s="881"/>
      <c r="B1378" s="311"/>
      <c r="C1378" s="314"/>
      <c r="D1378" s="314"/>
      <c r="E1378" s="314"/>
      <c r="F1378" s="418"/>
      <c r="G1378" s="418"/>
      <c r="H1378" s="411">
        <f t="shared" si="42"/>
        <v>0</v>
      </c>
      <c r="I1378" s="411">
        <f t="shared" si="43"/>
        <v>0</v>
      </c>
    </row>
    <row r="1379" spans="1:9" s="160" customFormat="1" hidden="1">
      <c r="A1379" s="881"/>
      <c r="B1379" s="311"/>
      <c r="C1379" s="314"/>
      <c r="D1379" s="314"/>
      <c r="E1379" s="314"/>
      <c r="F1379" s="418"/>
      <c r="G1379" s="418"/>
      <c r="H1379" s="411">
        <f t="shared" si="42"/>
        <v>0</v>
      </c>
      <c r="I1379" s="411">
        <f t="shared" si="43"/>
        <v>0</v>
      </c>
    </row>
    <row r="1380" spans="1:9" s="160" customFormat="1" hidden="1">
      <c r="A1380" s="881"/>
      <c r="B1380" s="232"/>
      <c r="C1380" s="315"/>
      <c r="D1380" s="315"/>
      <c r="E1380" s="315"/>
      <c r="F1380" s="418"/>
      <c r="G1380" s="418"/>
      <c r="H1380" s="411">
        <f t="shared" si="42"/>
        <v>0</v>
      </c>
      <c r="I1380" s="411">
        <f t="shared" si="43"/>
        <v>0</v>
      </c>
    </row>
    <row r="1381" spans="1:9" s="160" customFormat="1" hidden="1">
      <c r="A1381" s="881"/>
      <c r="B1381" s="232"/>
      <c r="C1381" s="312"/>
      <c r="D1381" s="314"/>
      <c r="E1381" s="312"/>
      <c r="F1381" s="418"/>
      <c r="G1381" s="418"/>
      <c r="H1381" s="411">
        <f t="shared" si="42"/>
        <v>0</v>
      </c>
      <c r="I1381" s="411">
        <f t="shared" si="43"/>
        <v>0</v>
      </c>
    </row>
    <row r="1382" spans="1:9" s="13" customFormat="1" hidden="1">
      <c r="A1382" s="851"/>
      <c r="B1382" s="224"/>
      <c r="C1382" s="314"/>
      <c r="D1382" s="314"/>
      <c r="E1382" s="315"/>
      <c r="F1382" s="418"/>
      <c r="G1382" s="418"/>
      <c r="H1382" s="411">
        <f t="shared" si="42"/>
        <v>0</v>
      </c>
      <c r="I1382" s="411">
        <f t="shared" si="43"/>
        <v>0</v>
      </c>
    </row>
    <row r="1383" spans="1:9" s="13" customFormat="1" hidden="1">
      <c r="A1383" s="851"/>
      <c r="B1383" s="224"/>
      <c r="C1383" s="314"/>
      <c r="D1383" s="314"/>
      <c r="E1383" s="315"/>
      <c r="F1383" s="418"/>
      <c r="G1383" s="418"/>
      <c r="H1383" s="411">
        <f t="shared" si="42"/>
        <v>0</v>
      </c>
      <c r="I1383" s="411">
        <f t="shared" si="43"/>
        <v>0</v>
      </c>
    </row>
    <row r="1384" spans="1:9" s="13" customFormat="1" hidden="1">
      <c r="A1384" s="851"/>
      <c r="B1384" s="224"/>
      <c r="C1384" s="314"/>
      <c r="D1384" s="314"/>
      <c r="E1384" s="315"/>
      <c r="F1384" s="418"/>
      <c r="G1384" s="418"/>
      <c r="H1384" s="411">
        <f t="shared" si="42"/>
        <v>0</v>
      </c>
      <c r="I1384" s="411">
        <f t="shared" si="43"/>
        <v>0</v>
      </c>
    </row>
    <row r="1385" spans="1:9" s="13" customFormat="1" hidden="1">
      <c r="A1385" s="851"/>
      <c r="B1385" s="224"/>
      <c r="C1385" s="314"/>
      <c r="D1385" s="314"/>
      <c r="E1385" s="315"/>
      <c r="F1385" s="418"/>
      <c r="G1385" s="418"/>
      <c r="H1385" s="411">
        <f t="shared" si="42"/>
        <v>0</v>
      </c>
      <c r="I1385" s="411">
        <f t="shared" si="43"/>
        <v>0</v>
      </c>
    </row>
    <row r="1386" spans="1:9" s="13" customFormat="1" hidden="1">
      <c r="A1386" s="851"/>
      <c r="B1386" s="224"/>
      <c r="C1386" s="314"/>
      <c r="D1386" s="314"/>
      <c r="E1386" s="315"/>
      <c r="F1386" s="418"/>
      <c r="G1386" s="418"/>
      <c r="H1386" s="411">
        <f t="shared" si="42"/>
        <v>0</v>
      </c>
      <c r="I1386" s="411">
        <f t="shared" si="43"/>
        <v>0</v>
      </c>
    </row>
    <row r="1387" spans="1:9" s="13" customFormat="1" hidden="1">
      <c r="A1387" s="851"/>
      <c r="B1387" s="224"/>
      <c r="C1387" s="314"/>
      <c r="D1387" s="314"/>
      <c r="E1387" s="315"/>
      <c r="F1387" s="418"/>
      <c r="G1387" s="418"/>
      <c r="H1387" s="411">
        <f t="shared" si="42"/>
        <v>0</v>
      </c>
      <c r="I1387" s="411">
        <f t="shared" si="43"/>
        <v>0</v>
      </c>
    </row>
    <row r="1388" spans="1:9" s="13" customFormat="1" hidden="1">
      <c r="A1388" s="851"/>
      <c r="B1388" s="224"/>
      <c r="C1388" s="314"/>
      <c r="D1388" s="314"/>
      <c r="E1388" s="315"/>
      <c r="F1388" s="418"/>
      <c r="G1388" s="418"/>
      <c r="H1388" s="411">
        <f t="shared" si="42"/>
        <v>0</v>
      </c>
      <c r="I1388" s="411">
        <f t="shared" si="43"/>
        <v>0</v>
      </c>
    </row>
    <row r="1389" spans="1:9" s="13" customFormat="1" hidden="1">
      <c r="A1389" s="851"/>
      <c r="B1389" s="224"/>
      <c r="C1389" s="314"/>
      <c r="D1389" s="314"/>
      <c r="E1389" s="315"/>
      <c r="F1389" s="418"/>
      <c r="G1389" s="418"/>
      <c r="H1389" s="411">
        <f t="shared" si="42"/>
        <v>0</v>
      </c>
      <c r="I1389" s="411">
        <f t="shared" si="43"/>
        <v>0</v>
      </c>
    </row>
    <row r="1390" spans="1:9" s="13" customFormat="1" hidden="1">
      <c r="A1390" s="851"/>
      <c r="B1390" s="224"/>
      <c r="C1390" s="314"/>
      <c r="D1390" s="314"/>
      <c r="E1390" s="315"/>
      <c r="F1390" s="418"/>
      <c r="G1390" s="418"/>
      <c r="H1390" s="411">
        <f t="shared" si="42"/>
        <v>0</v>
      </c>
      <c r="I1390" s="411">
        <f t="shared" si="43"/>
        <v>0</v>
      </c>
    </row>
    <row r="1391" spans="1:9" s="13" customFormat="1" hidden="1">
      <c r="A1391" s="851"/>
      <c r="B1391" s="224"/>
      <c r="C1391" s="314"/>
      <c r="D1391" s="314"/>
      <c r="E1391" s="315"/>
      <c r="F1391" s="418"/>
      <c r="G1391" s="418"/>
      <c r="H1391" s="411">
        <f t="shared" si="42"/>
        <v>0</v>
      </c>
      <c r="I1391" s="411">
        <f t="shared" si="43"/>
        <v>0</v>
      </c>
    </row>
    <row r="1392" spans="1:9" s="13" customFormat="1" hidden="1">
      <c r="A1392" s="851"/>
      <c r="B1392" s="224"/>
      <c r="C1392" s="314"/>
      <c r="D1392" s="314"/>
      <c r="E1392" s="315"/>
      <c r="F1392" s="418"/>
      <c r="G1392" s="418"/>
      <c r="H1392" s="411">
        <f t="shared" si="42"/>
        <v>0</v>
      </c>
      <c r="I1392" s="411">
        <f t="shared" si="43"/>
        <v>0</v>
      </c>
    </row>
    <row r="1393" spans="1:9" s="13" customFormat="1" hidden="1">
      <c r="A1393" s="851"/>
      <c r="B1393" s="224"/>
      <c r="C1393" s="314"/>
      <c r="D1393" s="314"/>
      <c r="E1393" s="315"/>
      <c r="F1393" s="418"/>
      <c r="G1393" s="418"/>
      <c r="H1393" s="411">
        <f t="shared" si="42"/>
        <v>0</v>
      </c>
      <c r="I1393" s="411">
        <f t="shared" si="43"/>
        <v>0</v>
      </c>
    </row>
    <row r="1394" spans="1:9" s="13" customFormat="1" hidden="1">
      <c r="A1394" s="851"/>
      <c r="B1394" s="224"/>
      <c r="C1394" s="314"/>
      <c r="D1394" s="314"/>
      <c r="E1394" s="315"/>
      <c r="F1394" s="418"/>
      <c r="G1394" s="418"/>
      <c r="H1394" s="411">
        <f t="shared" si="42"/>
        <v>0</v>
      </c>
      <c r="I1394" s="411">
        <f t="shared" si="43"/>
        <v>0</v>
      </c>
    </row>
    <row r="1395" spans="1:9" s="13" customFormat="1" hidden="1">
      <c r="A1395" s="851"/>
      <c r="B1395" s="224"/>
      <c r="C1395" s="314"/>
      <c r="D1395" s="314"/>
      <c r="E1395" s="315"/>
      <c r="F1395" s="418"/>
      <c r="G1395" s="418"/>
      <c r="H1395" s="411">
        <f t="shared" si="42"/>
        <v>0</v>
      </c>
      <c r="I1395" s="411">
        <f t="shared" si="43"/>
        <v>0</v>
      </c>
    </row>
    <row r="1396" spans="1:9" s="13" customFormat="1" hidden="1">
      <c r="A1396" s="851"/>
      <c r="B1396" s="224"/>
      <c r="C1396" s="314"/>
      <c r="D1396" s="314"/>
      <c r="E1396" s="315"/>
      <c r="F1396" s="418"/>
      <c r="G1396" s="418"/>
      <c r="H1396" s="411">
        <f t="shared" si="42"/>
        <v>0</v>
      </c>
      <c r="I1396" s="411">
        <f t="shared" si="43"/>
        <v>0</v>
      </c>
    </row>
    <row r="1397" spans="1:9" s="13" customFormat="1" hidden="1">
      <c r="A1397" s="851"/>
      <c r="B1397" s="224"/>
      <c r="C1397" s="314"/>
      <c r="D1397" s="314"/>
      <c r="E1397" s="315"/>
      <c r="F1397" s="418"/>
      <c r="G1397" s="418"/>
      <c r="H1397" s="411">
        <f t="shared" si="42"/>
        <v>0</v>
      </c>
      <c r="I1397" s="411">
        <f t="shared" si="43"/>
        <v>0</v>
      </c>
    </row>
    <row r="1398" spans="1:9" s="13" customFormat="1" hidden="1">
      <c r="A1398" s="851"/>
      <c r="B1398" s="224"/>
      <c r="C1398" s="314"/>
      <c r="D1398" s="314"/>
      <c r="E1398" s="315"/>
      <c r="F1398" s="418"/>
      <c r="G1398" s="418"/>
      <c r="H1398" s="411">
        <f t="shared" si="42"/>
        <v>0</v>
      </c>
      <c r="I1398" s="411">
        <f t="shared" si="43"/>
        <v>0</v>
      </c>
    </row>
    <row r="1399" spans="1:9" s="13" customFormat="1" hidden="1">
      <c r="A1399" s="851"/>
      <c r="B1399" s="224"/>
      <c r="C1399" s="465"/>
      <c r="D1399" s="315"/>
      <c r="E1399" s="315"/>
      <c r="F1399" s="418"/>
      <c r="G1399" s="418"/>
      <c r="H1399" s="411">
        <f t="shared" si="42"/>
        <v>0</v>
      </c>
      <c r="I1399" s="411">
        <f t="shared" si="43"/>
        <v>0</v>
      </c>
    </row>
    <row r="1400" spans="1:9" s="13" customFormat="1" hidden="1">
      <c r="A1400" s="851"/>
      <c r="B1400" s="224"/>
      <c r="C1400" s="465"/>
      <c r="D1400" s="315"/>
      <c r="E1400" s="315"/>
      <c r="F1400" s="418"/>
      <c r="G1400" s="418"/>
      <c r="H1400" s="411">
        <f t="shared" si="42"/>
        <v>0</v>
      </c>
      <c r="I1400" s="411">
        <f t="shared" si="43"/>
        <v>0</v>
      </c>
    </row>
    <row r="1401" spans="1:9" s="13" customFormat="1" hidden="1">
      <c r="A1401" s="851"/>
      <c r="B1401" s="224"/>
      <c r="C1401" s="465"/>
      <c r="D1401" s="315"/>
      <c r="E1401" s="315"/>
      <c r="F1401" s="418"/>
      <c r="G1401" s="418"/>
      <c r="H1401" s="411">
        <f t="shared" si="42"/>
        <v>0</v>
      </c>
      <c r="I1401" s="411">
        <f t="shared" si="43"/>
        <v>0</v>
      </c>
    </row>
    <row r="1402" spans="1:9" s="13" customFormat="1" hidden="1">
      <c r="A1402" s="880"/>
      <c r="B1402" s="517"/>
      <c r="C1402" s="515"/>
      <c r="D1402" s="515"/>
      <c r="E1402" s="518"/>
      <c r="F1402" s="418"/>
      <c r="G1402" s="418"/>
      <c r="H1402" s="411">
        <f t="shared" si="42"/>
        <v>0</v>
      </c>
      <c r="I1402" s="411">
        <f t="shared" si="43"/>
        <v>0</v>
      </c>
    </row>
    <row r="1403" spans="1:9" s="13" customFormat="1" hidden="1">
      <c r="A1403" s="880"/>
      <c r="B1403" s="224"/>
      <c r="C1403" s="314"/>
      <c r="D1403" s="314"/>
      <c r="E1403" s="315"/>
      <c r="F1403" s="418"/>
      <c r="G1403" s="418"/>
      <c r="H1403" s="411">
        <f t="shared" si="42"/>
        <v>0</v>
      </c>
      <c r="I1403" s="411">
        <f t="shared" si="43"/>
        <v>0</v>
      </c>
    </row>
    <row r="1404" spans="1:9" s="13" customFormat="1" hidden="1">
      <c r="A1404" s="880"/>
      <c r="B1404" s="224"/>
      <c r="C1404" s="314"/>
      <c r="D1404" s="314"/>
      <c r="E1404" s="315"/>
      <c r="F1404" s="418"/>
      <c r="G1404" s="418"/>
      <c r="H1404" s="411">
        <f t="shared" si="42"/>
        <v>0</v>
      </c>
      <c r="I1404" s="411">
        <f t="shared" si="43"/>
        <v>0</v>
      </c>
    </row>
    <row r="1405" spans="1:9" s="13" customFormat="1" ht="18" hidden="1" customHeight="1">
      <c r="A1405" s="880"/>
      <c r="B1405" s="224"/>
      <c r="C1405" s="314"/>
      <c r="D1405" s="314"/>
      <c r="E1405" s="314"/>
      <c r="F1405" s="418"/>
      <c r="G1405" s="418"/>
      <c r="H1405" s="411">
        <f t="shared" si="42"/>
        <v>0</v>
      </c>
      <c r="I1405" s="411">
        <f t="shared" si="43"/>
        <v>0</v>
      </c>
    </row>
    <row r="1406" spans="1:9" s="13" customFormat="1" ht="18" hidden="1" customHeight="1">
      <c r="A1406" s="880"/>
      <c r="B1406" s="224"/>
      <c r="C1406" s="314"/>
      <c r="D1406" s="314"/>
      <c r="E1406" s="314"/>
      <c r="F1406" s="418"/>
      <c r="G1406" s="418"/>
      <c r="H1406" s="411">
        <f t="shared" si="42"/>
        <v>0</v>
      </c>
      <c r="I1406" s="411">
        <f t="shared" si="43"/>
        <v>0</v>
      </c>
    </row>
    <row r="1407" spans="1:9" s="13" customFormat="1" ht="18" hidden="1" customHeight="1">
      <c r="A1407" s="880"/>
      <c r="B1407" s="500"/>
      <c r="C1407" s="501"/>
      <c r="D1407" s="501"/>
      <c r="E1407" s="501"/>
      <c r="F1407" s="418"/>
      <c r="G1407" s="418"/>
      <c r="H1407" s="411">
        <f t="shared" si="42"/>
        <v>0</v>
      </c>
      <c r="I1407" s="411">
        <f t="shared" si="43"/>
        <v>0</v>
      </c>
    </row>
    <row r="1408" spans="1:9">
      <c r="A1408" s="881"/>
      <c r="B1408" s="383" t="s">
        <v>900</v>
      </c>
      <c r="C1408" s="413">
        <f>SUM(C1360:C1407)</f>
        <v>200000</v>
      </c>
      <c r="D1408" s="413">
        <f>SUM(D1360:D1407)</f>
        <v>0</v>
      </c>
      <c r="E1408" s="413">
        <f>SUM(E1360:E1407)</f>
        <v>200000</v>
      </c>
      <c r="F1408" s="495">
        <f>SUM(F1360:F1364)</f>
        <v>0</v>
      </c>
      <c r="G1408" s="416">
        <f>SUM(G1360:G1364)</f>
        <v>0</v>
      </c>
      <c r="H1408" s="776">
        <f t="shared" si="42"/>
        <v>0</v>
      </c>
      <c r="I1408" s="776">
        <f t="shared" si="43"/>
        <v>400000</v>
      </c>
    </row>
    <row r="1409" spans="1:10" ht="93.75">
      <c r="A1409" s="881" t="s">
        <v>153</v>
      </c>
      <c r="B1409" s="311" t="s">
        <v>55</v>
      </c>
      <c r="C1409" s="363">
        <v>40000</v>
      </c>
      <c r="D1409" s="314"/>
      <c r="E1409" s="312">
        <v>40000</v>
      </c>
      <c r="F1409" s="418"/>
      <c r="G1409" s="418"/>
      <c r="H1409" s="776">
        <f t="shared" si="42"/>
        <v>0</v>
      </c>
      <c r="I1409" s="776">
        <f t="shared" si="43"/>
        <v>80000</v>
      </c>
    </row>
    <row r="1410" spans="1:10" hidden="1">
      <c r="A1410" s="881"/>
      <c r="B1410" s="311"/>
      <c r="C1410" s="314"/>
      <c r="D1410" s="314"/>
      <c r="E1410" s="312"/>
      <c r="F1410" s="418"/>
      <c r="G1410" s="418"/>
      <c r="H1410" s="411">
        <f t="shared" si="42"/>
        <v>0</v>
      </c>
      <c r="I1410" s="411">
        <f t="shared" si="43"/>
        <v>0</v>
      </c>
      <c r="J1410" s="160"/>
    </row>
    <row r="1411" spans="1:10" hidden="1">
      <c r="A1411" s="881"/>
      <c r="B1411" s="311"/>
      <c r="C1411" s="314"/>
      <c r="D1411" s="314"/>
      <c r="E1411" s="312"/>
      <c r="F1411" s="412"/>
      <c r="G1411" s="412"/>
      <c r="H1411" s="411">
        <f t="shared" si="42"/>
        <v>0</v>
      </c>
      <c r="I1411" s="411">
        <f t="shared" si="43"/>
        <v>0</v>
      </c>
      <c r="J1411" s="160"/>
    </row>
    <row r="1412" spans="1:10" hidden="1">
      <c r="A1412" s="881"/>
      <c r="B1412" s="311"/>
      <c r="C1412" s="314"/>
      <c r="D1412" s="314"/>
      <c r="E1412" s="312"/>
      <c r="F1412" s="412"/>
      <c r="G1412" s="412"/>
      <c r="H1412" s="411">
        <f t="shared" si="42"/>
        <v>0</v>
      </c>
      <c r="I1412" s="411">
        <f t="shared" si="43"/>
        <v>0</v>
      </c>
      <c r="J1412" s="160"/>
    </row>
    <row r="1413" spans="1:10" hidden="1">
      <c r="A1413" s="881"/>
      <c r="B1413" s="311"/>
      <c r="C1413" s="314"/>
      <c r="D1413" s="314"/>
      <c r="E1413" s="312"/>
      <c r="F1413" s="412"/>
      <c r="G1413" s="412"/>
      <c r="H1413" s="411">
        <f t="shared" si="42"/>
        <v>0</v>
      </c>
      <c r="I1413" s="411">
        <f t="shared" si="43"/>
        <v>0</v>
      </c>
      <c r="J1413" s="160"/>
    </row>
    <row r="1414" spans="1:10" hidden="1">
      <c r="A1414" s="881"/>
      <c r="B1414" s="311"/>
      <c r="C1414" s="312"/>
      <c r="D1414" s="366"/>
      <c r="E1414" s="314"/>
      <c r="F1414" s="412"/>
      <c r="G1414" s="412"/>
      <c r="H1414" s="411">
        <f t="shared" si="42"/>
        <v>0</v>
      </c>
      <c r="I1414" s="411">
        <f t="shared" si="43"/>
        <v>0</v>
      </c>
      <c r="J1414" s="160"/>
    </row>
    <row r="1415" spans="1:10" hidden="1">
      <c r="A1415" s="881"/>
      <c r="B1415" s="434"/>
      <c r="C1415" s="314"/>
      <c r="D1415" s="314"/>
      <c r="E1415" s="393"/>
      <c r="F1415" s="412"/>
      <c r="G1415" s="412"/>
      <c r="H1415" s="411">
        <f t="shared" si="42"/>
        <v>0</v>
      </c>
      <c r="I1415" s="411">
        <f t="shared" si="43"/>
        <v>0</v>
      </c>
      <c r="J1415" s="160"/>
    </row>
    <row r="1416" spans="1:10" s="13" customFormat="1" hidden="1">
      <c r="A1416" s="851"/>
      <c r="B1416" s="224"/>
      <c r="C1416" s="314"/>
      <c r="D1416" s="468"/>
      <c r="E1416" s="469"/>
      <c r="F1416" s="412"/>
      <c r="G1416" s="412"/>
      <c r="H1416" s="411">
        <f t="shared" si="42"/>
        <v>0</v>
      </c>
      <c r="I1416" s="411">
        <f t="shared" si="43"/>
        <v>0</v>
      </c>
    </row>
    <row r="1417" spans="1:10" s="13" customFormat="1" hidden="1">
      <c r="A1417" s="851"/>
      <c r="B1417" s="224"/>
      <c r="C1417" s="314"/>
      <c r="D1417" s="314"/>
      <c r="E1417" s="315"/>
      <c r="F1417" s="412"/>
      <c r="G1417" s="412"/>
      <c r="H1417" s="411">
        <f t="shared" ref="H1417:H1480" si="44">E1417+D1417-C1417</f>
        <v>0</v>
      </c>
      <c r="I1417" s="411">
        <f t="shared" ref="I1417:I1480" si="45">SUM(C1417:E1417)</f>
        <v>0</v>
      </c>
    </row>
    <row r="1418" spans="1:10" s="13" customFormat="1" hidden="1">
      <c r="A1418" s="851"/>
      <c r="B1418" s="224"/>
      <c r="C1418" s="314"/>
      <c r="D1418" s="314"/>
      <c r="E1418" s="315"/>
      <c r="F1418" s="412"/>
      <c r="G1418" s="412"/>
      <c r="H1418" s="411">
        <f t="shared" si="44"/>
        <v>0</v>
      </c>
      <c r="I1418" s="411">
        <f t="shared" si="45"/>
        <v>0</v>
      </c>
    </row>
    <row r="1419" spans="1:10" s="13" customFormat="1" hidden="1">
      <c r="A1419" s="851"/>
      <c r="B1419" s="224"/>
      <c r="C1419" s="314"/>
      <c r="D1419" s="314"/>
      <c r="E1419" s="315"/>
      <c r="F1419" s="412"/>
      <c r="G1419" s="412"/>
      <c r="H1419" s="411">
        <f t="shared" si="44"/>
        <v>0</v>
      </c>
      <c r="I1419" s="411">
        <f t="shared" si="45"/>
        <v>0</v>
      </c>
    </row>
    <row r="1420" spans="1:10" s="13" customFormat="1" hidden="1">
      <c r="A1420" s="851"/>
      <c r="B1420" s="224"/>
      <c r="C1420" s="314"/>
      <c r="D1420" s="314"/>
      <c r="E1420" s="315"/>
      <c r="F1420" s="412"/>
      <c r="G1420" s="412"/>
      <c r="H1420" s="411">
        <f t="shared" si="44"/>
        <v>0</v>
      </c>
      <c r="I1420" s="411">
        <f t="shared" si="45"/>
        <v>0</v>
      </c>
    </row>
    <row r="1421" spans="1:10" s="13" customFormat="1" hidden="1">
      <c r="A1421" s="851"/>
      <c r="B1421" s="224"/>
      <c r="C1421" s="314"/>
      <c r="D1421" s="314"/>
      <c r="E1421" s="315"/>
      <c r="F1421" s="412"/>
      <c r="G1421" s="412"/>
      <c r="H1421" s="411">
        <f t="shared" si="44"/>
        <v>0</v>
      </c>
      <c r="I1421" s="411">
        <f t="shared" si="45"/>
        <v>0</v>
      </c>
    </row>
    <row r="1422" spans="1:10" s="13" customFormat="1" hidden="1">
      <c r="A1422" s="851"/>
      <c r="B1422" s="224"/>
      <c r="C1422" s="314"/>
      <c r="D1422" s="314"/>
      <c r="E1422" s="315"/>
      <c r="F1422" s="412"/>
      <c r="G1422" s="412"/>
      <c r="H1422" s="411">
        <f t="shared" si="44"/>
        <v>0</v>
      </c>
      <c r="I1422" s="411">
        <f t="shared" si="45"/>
        <v>0</v>
      </c>
    </row>
    <row r="1423" spans="1:10" s="13" customFormat="1" hidden="1">
      <c r="A1423" s="851"/>
      <c r="B1423" s="224"/>
      <c r="C1423" s="314"/>
      <c r="D1423" s="314"/>
      <c r="E1423" s="315"/>
      <c r="F1423" s="412"/>
      <c r="G1423" s="412"/>
      <c r="H1423" s="411">
        <f t="shared" si="44"/>
        <v>0</v>
      </c>
      <c r="I1423" s="411">
        <f t="shared" si="45"/>
        <v>0</v>
      </c>
    </row>
    <row r="1424" spans="1:10" s="13" customFormat="1" hidden="1">
      <c r="A1424" s="851"/>
      <c r="B1424" s="224"/>
      <c r="C1424" s="314"/>
      <c r="D1424" s="314"/>
      <c r="E1424" s="315"/>
      <c r="F1424" s="412"/>
      <c r="G1424" s="412"/>
      <c r="H1424" s="411">
        <f t="shared" si="44"/>
        <v>0</v>
      </c>
      <c r="I1424" s="411">
        <f t="shared" si="45"/>
        <v>0</v>
      </c>
    </row>
    <row r="1425" spans="1:9" s="13" customFormat="1" hidden="1">
      <c r="A1425" s="851"/>
      <c r="B1425" s="224"/>
      <c r="C1425" s="314"/>
      <c r="D1425" s="314"/>
      <c r="E1425" s="315"/>
      <c r="F1425" s="412"/>
      <c r="G1425" s="412"/>
      <c r="H1425" s="411">
        <f t="shared" si="44"/>
        <v>0</v>
      </c>
      <c r="I1425" s="411">
        <f t="shared" si="45"/>
        <v>0</v>
      </c>
    </row>
    <row r="1426" spans="1:9" s="13" customFormat="1" hidden="1">
      <c r="A1426" s="851"/>
      <c r="B1426" s="224"/>
      <c r="C1426" s="314"/>
      <c r="D1426" s="314"/>
      <c r="E1426" s="315"/>
      <c r="F1426" s="412"/>
      <c r="G1426" s="412"/>
      <c r="H1426" s="411">
        <f t="shared" si="44"/>
        <v>0</v>
      </c>
      <c r="I1426" s="411">
        <f t="shared" si="45"/>
        <v>0</v>
      </c>
    </row>
    <row r="1427" spans="1:9" s="13" customFormat="1" hidden="1">
      <c r="A1427" s="851"/>
      <c r="B1427" s="224"/>
      <c r="C1427" s="314"/>
      <c r="D1427" s="314"/>
      <c r="E1427" s="315"/>
      <c r="F1427" s="412"/>
      <c r="G1427" s="412"/>
      <c r="H1427" s="411">
        <f t="shared" si="44"/>
        <v>0</v>
      </c>
      <c r="I1427" s="411">
        <f t="shared" si="45"/>
        <v>0</v>
      </c>
    </row>
    <row r="1428" spans="1:9" s="13" customFormat="1" hidden="1">
      <c r="A1428" s="851"/>
      <c r="B1428" s="224"/>
      <c r="C1428" s="314"/>
      <c r="D1428" s="314"/>
      <c r="E1428" s="315"/>
      <c r="F1428" s="412"/>
      <c r="G1428" s="412"/>
      <c r="H1428" s="411">
        <f t="shared" si="44"/>
        <v>0</v>
      </c>
      <c r="I1428" s="411">
        <f t="shared" si="45"/>
        <v>0</v>
      </c>
    </row>
    <row r="1429" spans="1:9" s="13" customFormat="1" hidden="1">
      <c r="A1429" s="851"/>
      <c r="B1429" s="224"/>
      <c r="C1429" s="314"/>
      <c r="D1429" s="314"/>
      <c r="E1429" s="315"/>
      <c r="F1429" s="412"/>
      <c r="G1429" s="412"/>
      <c r="H1429" s="411">
        <f t="shared" si="44"/>
        <v>0</v>
      </c>
      <c r="I1429" s="411">
        <f t="shared" si="45"/>
        <v>0</v>
      </c>
    </row>
    <row r="1430" spans="1:9" s="13" customFormat="1" hidden="1">
      <c r="A1430" s="851"/>
      <c r="B1430" s="224"/>
      <c r="C1430" s="314"/>
      <c r="D1430" s="314"/>
      <c r="E1430" s="315"/>
      <c r="F1430" s="412"/>
      <c r="G1430" s="412"/>
      <c r="H1430" s="411">
        <f t="shared" si="44"/>
        <v>0</v>
      </c>
      <c r="I1430" s="411">
        <f t="shared" si="45"/>
        <v>0</v>
      </c>
    </row>
    <row r="1431" spans="1:9" s="13" customFormat="1" hidden="1">
      <c r="A1431" s="851"/>
      <c r="B1431" s="224"/>
      <c r="C1431" s="314"/>
      <c r="D1431" s="314"/>
      <c r="E1431" s="315"/>
      <c r="F1431" s="412"/>
      <c r="G1431" s="412"/>
      <c r="H1431" s="411">
        <f t="shared" si="44"/>
        <v>0</v>
      </c>
      <c r="I1431" s="411">
        <f t="shared" si="45"/>
        <v>0</v>
      </c>
    </row>
    <row r="1432" spans="1:9" s="13" customFormat="1" hidden="1">
      <c r="A1432" s="851"/>
      <c r="B1432" s="224"/>
      <c r="C1432" s="314"/>
      <c r="D1432" s="314"/>
      <c r="E1432" s="315"/>
      <c r="F1432" s="412"/>
      <c r="G1432" s="412"/>
      <c r="H1432" s="411">
        <f t="shared" si="44"/>
        <v>0</v>
      </c>
      <c r="I1432" s="411">
        <f t="shared" si="45"/>
        <v>0</v>
      </c>
    </row>
    <row r="1433" spans="1:9" s="13" customFormat="1" hidden="1">
      <c r="A1433" s="851"/>
      <c r="B1433" s="224"/>
      <c r="C1433" s="314"/>
      <c r="D1433" s="314"/>
      <c r="E1433" s="315"/>
      <c r="F1433" s="412"/>
      <c r="G1433" s="412"/>
      <c r="H1433" s="411">
        <f t="shared" si="44"/>
        <v>0</v>
      </c>
      <c r="I1433" s="411">
        <f t="shared" si="45"/>
        <v>0</v>
      </c>
    </row>
    <row r="1434" spans="1:9" s="13" customFormat="1" hidden="1">
      <c r="A1434" s="851"/>
      <c r="B1434" s="224"/>
      <c r="C1434" s="314"/>
      <c r="D1434" s="314"/>
      <c r="E1434" s="315"/>
      <c r="F1434" s="412"/>
      <c r="G1434" s="412"/>
      <c r="H1434" s="411">
        <f t="shared" si="44"/>
        <v>0</v>
      </c>
      <c r="I1434" s="411">
        <f t="shared" si="45"/>
        <v>0</v>
      </c>
    </row>
    <row r="1435" spans="1:9" s="476" customFormat="1" hidden="1">
      <c r="A1435" s="884"/>
      <c r="B1435" s="470"/>
      <c r="C1435" s="468"/>
      <c r="D1435" s="468"/>
      <c r="E1435" s="469"/>
      <c r="F1435" s="412"/>
      <c r="G1435" s="412"/>
      <c r="H1435" s="411">
        <f t="shared" si="44"/>
        <v>0</v>
      </c>
      <c r="I1435" s="411">
        <f t="shared" si="45"/>
        <v>0</v>
      </c>
    </row>
    <row r="1436" spans="1:9" s="13" customFormat="1" hidden="1">
      <c r="A1436" s="851"/>
      <c r="B1436" s="224"/>
      <c r="C1436" s="314"/>
      <c r="D1436" s="314"/>
      <c r="E1436" s="315"/>
      <c r="F1436" s="412"/>
      <c r="G1436" s="412"/>
      <c r="H1436" s="411">
        <f t="shared" si="44"/>
        <v>0</v>
      </c>
      <c r="I1436" s="411">
        <f t="shared" si="45"/>
        <v>0</v>
      </c>
    </row>
    <row r="1437" spans="1:9" s="13" customFormat="1" hidden="1">
      <c r="A1437" s="851"/>
      <c r="B1437" s="224"/>
      <c r="C1437" s="314"/>
      <c r="D1437" s="314"/>
      <c r="E1437" s="315"/>
      <c r="F1437" s="412"/>
      <c r="G1437" s="412"/>
      <c r="H1437" s="411">
        <f t="shared" si="44"/>
        <v>0</v>
      </c>
      <c r="I1437" s="411">
        <f t="shared" si="45"/>
        <v>0</v>
      </c>
    </row>
    <row r="1438" spans="1:9" s="13" customFormat="1" hidden="1">
      <c r="A1438" s="851"/>
      <c r="B1438" s="224"/>
      <c r="C1438" s="314"/>
      <c r="D1438" s="314"/>
      <c r="E1438" s="315"/>
      <c r="F1438" s="412"/>
      <c r="G1438" s="412"/>
      <c r="H1438" s="411">
        <f t="shared" si="44"/>
        <v>0</v>
      </c>
      <c r="I1438" s="411">
        <f t="shared" si="45"/>
        <v>0</v>
      </c>
    </row>
    <row r="1439" spans="1:9" s="13" customFormat="1" hidden="1">
      <c r="A1439" s="851"/>
      <c r="B1439" s="224"/>
      <c r="C1439" s="314"/>
      <c r="D1439" s="314"/>
      <c r="E1439" s="315"/>
      <c r="F1439" s="412"/>
      <c r="G1439" s="412"/>
      <c r="H1439" s="411">
        <f t="shared" si="44"/>
        <v>0</v>
      </c>
      <c r="I1439" s="411">
        <f t="shared" si="45"/>
        <v>0</v>
      </c>
    </row>
    <row r="1440" spans="1:9" s="13" customFormat="1" hidden="1">
      <c r="A1440" s="851"/>
      <c r="B1440" s="224"/>
      <c r="C1440" s="314"/>
      <c r="D1440" s="314"/>
      <c r="E1440" s="315"/>
      <c r="F1440" s="412"/>
      <c r="G1440" s="412"/>
      <c r="H1440" s="411">
        <f t="shared" si="44"/>
        <v>0</v>
      </c>
      <c r="I1440" s="411">
        <f t="shared" si="45"/>
        <v>0</v>
      </c>
    </row>
    <row r="1441" spans="1:9" s="13" customFormat="1" hidden="1">
      <c r="A1441" s="851"/>
      <c r="B1441" s="224"/>
      <c r="C1441" s="314"/>
      <c r="D1441" s="314"/>
      <c r="E1441" s="315"/>
      <c r="F1441" s="412"/>
      <c r="G1441" s="412"/>
      <c r="H1441" s="411">
        <f t="shared" si="44"/>
        <v>0</v>
      </c>
      <c r="I1441" s="411">
        <f t="shared" si="45"/>
        <v>0</v>
      </c>
    </row>
    <row r="1442" spans="1:9" s="13" customFormat="1" hidden="1">
      <c r="A1442" s="851"/>
      <c r="B1442" s="224"/>
      <c r="C1442" s="314"/>
      <c r="D1442" s="314"/>
      <c r="E1442" s="315"/>
      <c r="F1442" s="412"/>
      <c r="G1442" s="412"/>
      <c r="H1442" s="411">
        <f t="shared" si="44"/>
        <v>0</v>
      </c>
      <c r="I1442" s="411">
        <f t="shared" si="45"/>
        <v>0</v>
      </c>
    </row>
    <row r="1443" spans="1:9" s="13" customFormat="1" hidden="1">
      <c r="A1443" s="851"/>
      <c r="B1443" s="224"/>
      <c r="C1443" s="314"/>
      <c r="D1443" s="314"/>
      <c r="E1443" s="315"/>
      <c r="F1443" s="412"/>
      <c r="G1443" s="412"/>
      <c r="H1443" s="411">
        <f t="shared" si="44"/>
        <v>0</v>
      </c>
      <c r="I1443" s="411">
        <f t="shared" si="45"/>
        <v>0</v>
      </c>
    </row>
    <row r="1444" spans="1:9" s="13" customFormat="1" hidden="1">
      <c r="A1444" s="851"/>
      <c r="B1444" s="224"/>
      <c r="C1444" s="314"/>
      <c r="D1444" s="314"/>
      <c r="E1444" s="315"/>
      <c r="F1444" s="412"/>
      <c r="G1444" s="412"/>
      <c r="H1444" s="411">
        <f t="shared" si="44"/>
        <v>0</v>
      </c>
      <c r="I1444" s="411">
        <f t="shared" si="45"/>
        <v>0</v>
      </c>
    </row>
    <row r="1445" spans="1:9" s="13" customFormat="1" hidden="1">
      <c r="A1445" s="851"/>
      <c r="B1445" s="224"/>
      <c r="C1445" s="314"/>
      <c r="D1445" s="314"/>
      <c r="E1445" s="315"/>
      <c r="F1445" s="412"/>
      <c r="G1445" s="412"/>
      <c r="H1445" s="411">
        <f t="shared" si="44"/>
        <v>0</v>
      </c>
      <c r="I1445" s="411">
        <f t="shared" si="45"/>
        <v>0</v>
      </c>
    </row>
    <row r="1446" spans="1:9" s="13" customFormat="1" hidden="1">
      <c r="A1446" s="851"/>
      <c r="B1446" s="470"/>
      <c r="C1446" s="469"/>
      <c r="D1446" s="469"/>
      <c r="E1446" s="469"/>
      <c r="F1446" s="412"/>
      <c r="G1446" s="412"/>
      <c r="H1446" s="411">
        <f t="shared" si="44"/>
        <v>0</v>
      </c>
      <c r="I1446" s="411">
        <f t="shared" si="45"/>
        <v>0</v>
      </c>
    </row>
    <row r="1447" spans="1:9" s="13" customFormat="1" hidden="1">
      <c r="A1447" s="851"/>
      <c r="B1447" s="224"/>
      <c r="C1447" s="315"/>
      <c r="D1447" s="315"/>
      <c r="E1447" s="315"/>
      <c r="F1447" s="412"/>
      <c r="G1447" s="412"/>
      <c r="H1447" s="411">
        <f t="shared" si="44"/>
        <v>0</v>
      </c>
      <c r="I1447" s="411">
        <f t="shared" si="45"/>
        <v>0</v>
      </c>
    </row>
    <row r="1448" spans="1:9" s="13" customFormat="1" hidden="1">
      <c r="A1448" s="851"/>
      <c r="B1448" s="224"/>
      <c r="C1448" s="315"/>
      <c r="D1448" s="315"/>
      <c r="E1448" s="315"/>
      <c r="F1448" s="412"/>
      <c r="G1448" s="412"/>
      <c r="H1448" s="411">
        <f t="shared" si="44"/>
        <v>0</v>
      </c>
      <c r="I1448" s="411">
        <f t="shared" si="45"/>
        <v>0</v>
      </c>
    </row>
    <row r="1449" spans="1:9" s="13" customFormat="1" hidden="1">
      <c r="A1449" s="851"/>
      <c r="B1449" s="224"/>
      <c r="C1449" s="315"/>
      <c r="D1449" s="315"/>
      <c r="E1449" s="315"/>
      <c r="F1449" s="412"/>
      <c r="G1449" s="412"/>
      <c r="H1449" s="411">
        <f t="shared" si="44"/>
        <v>0</v>
      </c>
      <c r="I1449" s="411">
        <f t="shared" si="45"/>
        <v>0</v>
      </c>
    </row>
    <row r="1450" spans="1:9" s="13" customFormat="1" hidden="1">
      <c r="A1450" s="851"/>
      <c r="B1450" s="224"/>
      <c r="C1450" s="315"/>
      <c r="D1450" s="315"/>
      <c r="E1450" s="315"/>
      <c r="F1450" s="412"/>
      <c r="G1450" s="412"/>
      <c r="H1450" s="411">
        <f t="shared" si="44"/>
        <v>0</v>
      </c>
      <c r="I1450" s="411">
        <f t="shared" si="45"/>
        <v>0</v>
      </c>
    </row>
    <row r="1451" spans="1:9" s="13" customFormat="1" hidden="1">
      <c r="A1451" s="851"/>
      <c r="B1451" s="224"/>
      <c r="C1451" s="315"/>
      <c r="D1451" s="315"/>
      <c r="E1451" s="315"/>
      <c r="F1451" s="412"/>
      <c r="G1451" s="412"/>
      <c r="H1451" s="411">
        <f t="shared" si="44"/>
        <v>0</v>
      </c>
      <c r="I1451" s="411">
        <f t="shared" si="45"/>
        <v>0</v>
      </c>
    </row>
    <row r="1452" spans="1:9" s="13" customFormat="1" hidden="1">
      <c r="A1452" s="851"/>
      <c r="B1452" s="224"/>
      <c r="C1452" s="315"/>
      <c r="D1452" s="315"/>
      <c r="E1452" s="315"/>
      <c r="F1452" s="412"/>
      <c r="G1452" s="412"/>
      <c r="H1452" s="411">
        <f t="shared" si="44"/>
        <v>0</v>
      </c>
      <c r="I1452" s="411">
        <f t="shared" si="45"/>
        <v>0</v>
      </c>
    </row>
    <row r="1453" spans="1:9" s="13" customFormat="1" hidden="1">
      <c r="A1453" s="851"/>
      <c r="B1453" s="224"/>
      <c r="C1453" s="315"/>
      <c r="D1453" s="315"/>
      <c r="E1453" s="315"/>
      <c r="F1453" s="412"/>
      <c r="G1453" s="412"/>
      <c r="H1453" s="411">
        <f t="shared" si="44"/>
        <v>0</v>
      </c>
      <c r="I1453" s="411">
        <f t="shared" si="45"/>
        <v>0</v>
      </c>
    </row>
    <row r="1454" spans="1:9" s="13" customFormat="1" hidden="1">
      <c r="A1454" s="851"/>
      <c r="B1454" s="224"/>
      <c r="C1454" s="315"/>
      <c r="D1454" s="315"/>
      <c r="E1454" s="315"/>
      <c r="F1454" s="412"/>
      <c r="G1454" s="412"/>
      <c r="H1454" s="411">
        <f t="shared" si="44"/>
        <v>0</v>
      </c>
      <c r="I1454" s="411">
        <f t="shared" si="45"/>
        <v>0</v>
      </c>
    </row>
    <row r="1455" spans="1:9" s="13" customFormat="1" hidden="1">
      <c r="A1455" s="851"/>
      <c r="B1455" s="224"/>
      <c r="C1455" s="315"/>
      <c r="D1455" s="315"/>
      <c r="E1455" s="315"/>
      <c r="F1455" s="412"/>
      <c r="G1455" s="412"/>
      <c r="H1455" s="411">
        <f t="shared" si="44"/>
        <v>0</v>
      </c>
      <c r="I1455" s="411">
        <f t="shared" si="45"/>
        <v>0</v>
      </c>
    </row>
    <row r="1456" spans="1:9" s="13" customFormat="1" hidden="1">
      <c r="A1456" s="851"/>
      <c r="B1456" s="224"/>
      <c r="C1456" s="315"/>
      <c r="D1456" s="315"/>
      <c r="E1456" s="315"/>
      <c r="F1456" s="412"/>
      <c r="G1456" s="412"/>
      <c r="H1456" s="411">
        <f t="shared" si="44"/>
        <v>0</v>
      </c>
      <c r="I1456" s="411">
        <f t="shared" si="45"/>
        <v>0</v>
      </c>
    </row>
    <row r="1457" spans="1:9" s="13" customFormat="1" hidden="1">
      <c r="A1457" s="851"/>
      <c r="B1457" s="224"/>
      <c r="C1457" s="315"/>
      <c r="D1457" s="315"/>
      <c r="E1457" s="315"/>
      <c r="F1457" s="412"/>
      <c r="G1457" s="412"/>
      <c r="H1457" s="411">
        <f t="shared" si="44"/>
        <v>0</v>
      </c>
      <c r="I1457" s="411">
        <f t="shared" si="45"/>
        <v>0</v>
      </c>
    </row>
    <row r="1458" spans="1:9" s="13" customFormat="1" hidden="1">
      <c r="A1458" s="851"/>
      <c r="B1458" s="224"/>
      <c r="C1458" s="315"/>
      <c r="D1458" s="315"/>
      <c r="E1458" s="315"/>
      <c r="F1458" s="412"/>
      <c r="G1458" s="412"/>
      <c r="H1458" s="411">
        <f t="shared" si="44"/>
        <v>0</v>
      </c>
      <c r="I1458" s="411">
        <f t="shared" si="45"/>
        <v>0</v>
      </c>
    </row>
    <row r="1459" spans="1:9" s="13" customFormat="1" hidden="1">
      <c r="A1459" s="851"/>
      <c r="B1459" s="224"/>
      <c r="C1459" s="315"/>
      <c r="D1459" s="315"/>
      <c r="E1459" s="315"/>
      <c r="F1459" s="412"/>
      <c r="G1459" s="412"/>
      <c r="H1459" s="411">
        <f t="shared" si="44"/>
        <v>0</v>
      </c>
      <c r="I1459" s="411">
        <f t="shared" si="45"/>
        <v>0</v>
      </c>
    </row>
    <row r="1460" spans="1:9" s="13" customFormat="1" hidden="1">
      <c r="A1460" s="851"/>
      <c r="B1460" s="224"/>
      <c r="C1460" s="315"/>
      <c r="D1460" s="315"/>
      <c r="E1460" s="315"/>
      <c r="F1460" s="412"/>
      <c r="G1460" s="412"/>
      <c r="H1460" s="411">
        <f t="shared" si="44"/>
        <v>0</v>
      </c>
      <c r="I1460" s="411">
        <f t="shared" si="45"/>
        <v>0</v>
      </c>
    </row>
    <row r="1461" spans="1:9" s="13" customFormat="1" hidden="1">
      <c r="A1461" s="851"/>
      <c r="B1461" s="224"/>
      <c r="C1461" s="315"/>
      <c r="D1461" s="315"/>
      <c r="E1461" s="315"/>
      <c r="F1461" s="412"/>
      <c r="G1461" s="412"/>
      <c r="H1461" s="411">
        <f t="shared" si="44"/>
        <v>0</v>
      </c>
      <c r="I1461" s="411">
        <f t="shared" si="45"/>
        <v>0</v>
      </c>
    </row>
    <row r="1462" spans="1:9" s="13" customFormat="1" hidden="1">
      <c r="A1462" s="851"/>
      <c r="B1462" s="224"/>
      <c r="C1462" s="315"/>
      <c r="D1462" s="315"/>
      <c r="E1462" s="315"/>
      <c r="F1462" s="412"/>
      <c r="G1462" s="412"/>
      <c r="H1462" s="411">
        <f t="shared" si="44"/>
        <v>0</v>
      </c>
      <c r="I1462" s="411">
        <f t="shared" si="45"/>
        <v>0</v>
      </c>
    </row>
    <row r="1463" spans="1:9" s="13" customFormat="1" hidden="1">
      <c r="A1463" s="851"/>
      <c r="B1463" s="224"/>
      <c r="C1463" s="314"/>
      <c r="D1463" s="314"/>
      <c r="E1463" s="315"/>
      <c r="F1463" s="412"/>
      <c r="G1463" s="412"/>
      <c r="H1463" s="411">
        <f t="shared" si="44"/>
        <v>0</v>
      </c>
      <c r="I1463" s="411">
        <f t="shared" si="45"/>
        <v>0</v>
      </c>
    </row>
    <row r="1464" spans="1:9" s="13" customFormat="1" hidden="1">
      <c r="A1464" s="851"/>
      <c r="B1464" s="224"/>
      <c r="C1464" s="314"/>
      <c r="D1464" s="314"/>
      <c r="E1464" s="314"/>
      <c r="F1464" s="412"/>
      <c r="G1464" s="412"/>
      <c r="H1464" s="411">
        <f t="shared" si="44"/>
        <v>0</v>
      </c>
      <c r="I1464" s="411">
        <f t="shared" si="45"/>
        <v>0</v>
      </c>
    </row>
    <row r="1465" spans="1:9" s="13" customFormat="1" hidden="1">
      <c r="A1465" s="851"/>
      <c r="B1465" s="224"/>
      <c r="C1465" s="314"/>
      <c r="D1465" s="314"/>
      <c r="E1465" s="314"/>
      <c r="F1465" s="412"/>
      <c r="G1465" s="412"/>
      <c r="H1465" s="411">
        <f t="shared" si="44"/>
        <v>0</v>
      </c>
      <c r="I1465" s="411">
        <f t="shared" si="45"/>
        <v>0</v>
      </c>
    </row>
    <row r="1466" spans="1:9" s="13" customFormat="1" hidden="1">
      <c r="A1466" s="851"/>
      <c r="B1466" s="224"/>
      <c r="C1466" s="314"/>
      <c r="D1466" s="314"/>
      <c r="E1466" s="314"/>
      <c r="F1466" s="412"/>
      <c r="G1466" s="412"/>
      <c r="H1466" s="411">
        <f t="shared" si="44"/>
        <v>0</v>
      </c>
      <c r="I1466" s="411">
        <f t="shared" si="45"/>
        <v>0</v>
      </c>
    </row>
    <row r="1467" spans="1:9" s="13" customFormat="1" hidden="1">
      <c r="A1467" s="851"/>
      <c r="B1467" s="224"/>
      <c r="C1467" s="314"/>
      <c r="D1467" s="314"/>
      <c r="E1467" s="314"/>
      <c r="F1467" s="412"/>
      <c r="G1467" s="412"/>
      <c r="H1467" s="411">
        <f t="shared" si="44"/>
        <v>0</v>
      </c>
      <c r="I1467" s="411">
        <f t="shared" si="45"/>
        <v>0</v>
      </c>
    </row>
    <row r="1468" spans="1:9" s="13" customFormat="1" hidden="1">
      <c r="A1468" s="851"/>
      <c r="B1468" s="224"/>
      <c r="C1468" s="314"/>
      <c r="D1468" s="314"/>
      <c r="E1468" s="314"/>
      <c r="F1468" s="412"/>
      <c r="G1468" s="412"/>
      <c r="H1468" s="411">
        <f t="shared" si="44"/>
        <v>0</v>
      </c>
      <c r="I1468" s="411">
        <f t="shared" si="45"/>
        <v>0</v>
      </c>
    </row>
    <row r="1469" spans="1:9" s="13" customFormat="1" hidden="1">
      <c r="A1469" s="851"/>
      <c r="B1469" s="224"/>
      <c r="C1469" s="314"/>
      <c r="D1469" s="314"/>
      <c r="E1469" s="314"/>
      <c r="F1469" s="412"/>
      <c r="G1469" s="412"/>
      <c r="H1469" s="411">
        <f t="shared" si="44"/>
        <v>0</v>
      </c>
      <c r="I1469" s="411">
        <f t="shared" si="45"/>
        <v>0</v>
      </c>
    </row>
    <row r="1470" spans="1:9" s="13" customFormat="1" hidden="1">
      <c r="A1470" s="851"/>
      <c r="B1470" s="224"/>
      <c r="C1470" s="314"/>
      <c r="D1470" s="314"/>
      <c r="E1470" s="314"/>
      <c r="F1470" s="412"/>
      <c r="G1470" s="412"/>
      <c r="H1470" s="411">
        <f t="shared" si="44"/>
        <v>0</v>
      </c>
      <c r="I1470" s="411">
        <f t="shared" si="45"/>
        <v>0</v>
      </c>
    </row>
    <row r="1471" spans="1:9" s="13" customFormat="1" hidden="1">
      <c r="A1471" s="851"/>
      <c r="B1471" s="224"/>
      <c r="C1471" s="314"/>
      <c r="D1471" s="314"/>
      <c r="E1471" s="314"/>
      <c r="F1471" s="412"/>
      <c r="G1471" s="412"/>
      <c r="H1471" s="411">
        <f t="shared" si="44"/>
        <v>0</v>
      </c>
      <c r="I1471" s="411">
        <f t="shared" si="45"/>
        <v>0</v>
      </c>
    </row>
    <row r="1472" spans="1:9" s="13" customFormat="1" hidden="1">
      <c r="A1472" s="851"/>
      <c r="B1472" s="224"/>
      <c r="C1472" s="314"/>
      <c r="D1472" s="314"/>
      <c r="E1472" s="314"/>
      <c r="F1472" s="412"/>
      <c r="G1472" s="412"/>
      <c r="H1472" s="411">
        <f t="shared" si="44"/>
        <v>0</v>
      </c>
      <c r="I1472" s="411">
        <f t="shared" si="45"/>
        <v>0</v>
      </c>
    </row>
    <row r="1473" spans="1:9" s="13" customFormat="1" hidden="1">
      <c r="A1473" s="851"/>
      <c r="B1473" s="224"/>
      <c r="C1473" s="314"/>
      <c r="D1473" s="314"/>
      <c r="E1473" s="314"/>
      <c r="F1473" s="412"/>
      <c r="G1473" s="412"/>
      <c r="H1473" s="411">
        <f t="shared" si="44"/>
        <v>0</v>
      </c>
      <c r="I1473" s="411">
        <f t="shared" si="45"/>
        <v>0</v>
      </c>
    </row>
    <row r="1474" spans="1:9" s="13" customFormat="1" hidden="1">
      <c r="A1474" s="851"/>
      <c r="B1474" s="224"/>
      <c r="C1474" s="314"/>
      <c r="D1474" s="314"/>
      <c r="E1474" s="314"/>
      <c r="F1474" s="412"/>
      <c r="G1474" s="412"/>
      <c r="H1474" s="411">
        <f t="shared" si="44"/>
        <v>0</v>
      </c>
      <c r="I1474" s="411">
        <f t="shared" si="45"/>
        <v>0</v>
      </c>
    </row>
    <row r="1475" spans="1:9" s="13" customFormat="1" hidden="1">
      <c r="A1475" s="851"/>
      <c r="B1475" s="224"/>
      <c r="C1475" s="314"/>
      <c r="D1475" s="314"/>
      <c r="E1475" s="314"/>
      <c r="F1475" s="412"/>
      <c r="G1475" s="412"/>
      <c r="H1475" s="411">
        <f t="shared" si="44"/>
        <v>0</v>
      </c>
      <c r="I1475" s="411">
        <f t="shared" si="45"/>
        <v>0</v>
      </c>
    </row>
    <row r="1476" spans="1:9" s="13" customFormat="1" hidden="1">
      <c r="A1476" s="851"/>
      <c r="B1476" s="224"/>
      <c r="C1476" s="314"/>
      <c r="D1476" s="314"/>
      <c r="E1476" s="314"/>
      <c r="F1476" s="412"/>
      <c r="G1476" s="412"/>
      <c r="H1476" s="411">
        <f t="shared" si="44"/>
        <v>0</v>
      </c>
      <c r="I1476" s="411">
        <f t="shared" si="45"/>
        <v>0</v>
      </c>
    </row>
    <row r="1477" spans="1:9" s="13" customFormat="1" hidden="1">
      <c r="A1477" s="851"/>
      <c r="B1477" s="224"/>
      <c r="C1477" s="314"/>
      <c r="D1477" s="314"/>
      <c r="E1477" s="314"/>
      <c r="F1477" s="412"/>
      <c r="G1477" s="412"/>
      <c r="H1477" s="411">
        <f t="shared" si="44"/>
        <v>0</v>
      </c>
      <c r="I1477" s="411">
        <f t="shared" si="45"/>
        <v>0</v>
      </c>
    </row>
    <row r="1478" spans="1:9" s="13" customFormat="1" hidden="1">
      <c r="A1478" s="851"/>
      <c r="B1478" s="224"/>
      <c r="C1478" s="314"/>
      <c r="D1478" s="314"/>
      <c r="E1478" s="314"/>
      <c r="F1478" s="412"/>
      <c r="G1478" s="412"/>
      <c r="H1478" s="411">
        <f t="shared" si="44"/>
        <v>0</v>
      </c>
      <c r="I1478" s="411">
        <f t="shared" si="45"/>
        <v>0</v>
      </c>
    </row>
    <row r="1479" spans="1:9" s="13" customFormat="1" hidden="1">
      <c r="A1479" s="851"/>
      <c r="B1479" s="224"/>
      <c r="C1479" s="314"/>
      <c r="D1479" s="314"/>
      <c r="E1479" s="314"/>
      <c r="F1479" s="412"/>
      <c r="G1479" s="412"/>
      <c r="H1479" s="411">
        <f t="shared" si="44"/>
        <v>0</v>
      </c>
      <c r="I1479" s="411">
        <f t="shared" si="45"/>
        <v>0</v>
      </c>
    </row>
    <row r="1480" spans="1:9" s="13" customFormat="1" hidden="1">
      <c r="A1480" s="851"/>
      <c r="B1480" s="224"/>
      <c r="C1480" s="314"/>
      <c r="D1480" s="314"/>
      <c r="E1480" s="314"/>
      <c r="F1480" s="412"/>
      <c r="G1480" s="412"/>
      <c r="H1480" s="411">
        <f t="shared" si="44"/>
        <v>0</v>
      </c>
      <c r="I1480" s="411">
        <f t="shared" si="45"/>
        <v>0</v>
      </c>
    </row>
    <row r="1481" spans="1:9" s="13" customFormat="1" hidden="1">
      <c r="A1481" s="851"/>
      <c r="B1481" s="224"/>
      <c r="C1481" s="314"/>
      <c r="D1481" s="314"/>
      <c r="E1481" s="314"/>
      <c r="F1481" s="412"/>
      <c r="G1481" s="412"/>
      <c r="H1481" s="411">
        <f t="shared" ref="H1481:H1544" si="46">E1481+D1481-C1481</f>
        <v>0</v>
      </c>
      <c r="I1481" s="411">
        <f t="shared" ref="I1481:I1544" si="47">SUM(C1481:E1481)</f>
        <v>0</v>
      </c>
    </row>
    <row r="1482" spans="1:9" s="13" customFormat="1" hidden="1">
      <c r="A1482" s="851"/>
      <c r="B1482" s="224"/>
      <c r="C1482" s="314"/>
      <c r="D1482" s="314"/>
      <c r="E1482" s="314"/>
      <c r="F1482" s="412"/>
      <c r="G1482" s="412"/>
      <c r="H1482" s="411">
        <f t="shared" si="46"/>
        <v>0</v>
      </c>
      <c r="I1482" s="411">
        <f t="shared" si="47"/>
        <v>0</v>
      </c>
    </row>
    <row r="1483" spans="1:9" s="13" customFormat="1" hidden="1">
      <c r="A1483" s="851"/>
      <c r="B1483" s="224"/>
      <c r="C1483" s="314"/>
      <c r="D1483" s="314"/>
      <c r="E1483" s="314"/>
      <c r="F1483" s="412"/>
      <c r="G1483" s="412"/>
      <c r="H1483" s="411">
        <f t="shared" si="46"/>
        <v>0</v>
      </c>
      <c r="I1483" s="411">
        <f t="shared" si="47"/>
        <v>0</v>
      </c>
    </row>
    <row r="1484" spans="1:9" s="13" customFormat="1" hidden="1">
      <c r="A1484" s="851"/>
      <c r="B1484" s="224"/>
      <c r="C1484" s="314"/>
      <c r="D1484" s="314"/>
      <c r="E1484" s="314"/>
      <c r="F1484" s="412"/>
      <c r="G1484" s="412"/>
      <c r="H1484" s="411">
        <f t="shared" si="46"/>
        <v>0</v>
      </c>
      <c r="I1484" s="411">
        <f t="shared" si="47"/>
        <v>0</v>
      </c>
    </row>
    <row r="1485" spans="1:9" s="13" customFormat="1" hidden="1">
      <c r="A1485" s="851"/>
      <c r="B1485" s="224"/>
      <c r="C1485" s="314"/>
      <c r="D1485" s="314"/>
      <c r="E1485" s="314"/>
      <c r="F1485" s="412"/>
      <c r="G1485" s="412"/>
      <c r="H1485" s="411">
        <f t="shared" si="46"/>
        <v>0</v>
      </c>
      <c r="I1485" s="411">
        <f t="shared" si="47"/>
        <v>0</v>
      </c>
    </row>
    <row r="1486" spans="1:9" s="13" customFormat="1" hidden="1">
      <c r="A1486" s="851"/>
      <c r="B1486" s="224"/>
      <c r="C1486" s="314"/>
      <c r="D1486" s="314"/>
      <c r="E1486" s="314"/>
      <c r="F1486" s="412"/>
      <c r="G1486" s="412"/>
      <c r="H1486" s="411">
        <f t="shared" si="46"/>
        <v>0</v>
      </c>
      <c r="I1486" s="411">
        <f t="shared" si="47"/>
        <v>0</v>
      </c>
    </row>
    <row r="1487" spans="1:9" s="13" customFormat="1" hidden="1">
      <c r="A1487" s="851"/>
      <c r="B1487" s="224"/>
      <c r="C1487" s="314"/>
      <c r="D1487" s="314"/>
      <c r="E1487" s="315"/>
      <c r="F1487" s="412"/>
      <c r="G1487" s="412"/>
      <c r="H1487" s="411">
        <f t="shared" si="46"/>
        <v>0</v>
      </c>
      <c r="I1487" s="411">
        <f t="shared" si="47"/>
        <v>0</v>
      </c>
    </row>
    <row r="1488" spans="1:9" s="13" customFormat="1" hidden="1">
      <c r="A1488" s="851"/>
      <c r="B1488" s="224"/>
      <c r="C1488" s="314"/>
      <c r="D1488" s="314"/>
      <c r="E1488" s="315"/>
      <c r="F1488" s="412"/>
      <c r="G1488" s="412"/>
      <c r="H1488" s="411">
        <f t="shared" si="46"/>
        <v>0</v>
      </c>
      <c r="I1488" s="411">
        <f t="shared" si="47"/>
        <v>0</v>
      </c>
    </row>
    <row r="1489" spans="1:9" s="13" customFormat="1" hidden="1">
      <c r="A1489" s="851"/>
      <c r="B1489" s="224"/>
      <c r="C1489" s="314"/>
      <c r="D1489" s="314"/>
      <c r="E1489" s="315"/>
      <c r="F1489" s="412"/>
      <c r="G1489" s="412"/>
      <c r="H1489" s="411">
        <f t="shared" si="46"/>
        <v>0</v>
      </c>
      <c r="I1489" s="411">
        <f t="shared" si="47"/>
        <v>0</v>
      </c>
    </row>
    <row r="1490" spans="1:9" s="13" customFormat="1" hidden="1">
      <c r="A1490" s="851"/>
      <c r="B1490" s="224"/>
      <c r="C1490" s="314"/>
      <c r="D1490" s="314"/>
      <c r="E1490" s="315"/>
      <c r="F1490" s="412"/>
      <c r="G1490" s="412"/>
      <c r="H1490" s="411">
        <f t="shared" si="46"/>
        <v>0</v>
      </c>
      <c r="I1490" s="411">
        <f t="shared" si="47"/>
        <v>0</v>
      </c>
    </row>
    <row r="1491" spans="1:9" s="13" customFormat="1" hidden="1">
      <c r="A1491" s="851"/>
      <c r="B1491" s="224"/>
      <c r="C1491" s="314"/>
      <c r="D1491" s="314"/>
      <c r="E1491" s="315"/>
      <c r="F1491" s="412"/>
      <c r="G1491" s="412"/>
      <c r="H1491" s="411">
        <f t="shared" si="46"/>
        <v>0</v>
      </c>
      <c r="I1491" s="411">
        <f t="shared" si="47"/>
        <v>0</v>
      </c>
    </row>
    <row r="1492" spans="1:9" s="13" customFormat="1" hidden="1">
      <c r="A1492" s="851"/>
      <c r="B1492" s="224"/>
      <c r="C1492" s="314"/>
      <c r="D1492" s="314"/>
      <c r="E1492" s="315"/>
      <c r="F1492" s="412"/>
      <c r="G1492" s="412"/>
      <c r="H1492" s="411">
        <f t="shared" si="46"/>
        <v>0</v>
      </c>
      <c r="I1492" s="411">
        <f t="shared" si="47"/>
        <v>0</v>
      </c>
    </row>
    <row r="1493" spans="1:9" s="13" customFormat="1" hidden="1">
      <c r="A1493" s="851"/>
      <c r="B1493" s="224"/>
      <c r="C1493" s="314"/>
      <c r="D1493" s="314"/>
      <c r="E1493" s="315"/>
      <c r="F1493" s="412"/>
      <c r="G1493" s="412"/>
      <c r="H1493" s="411">
        <f t="shared" si="46"/>
        <v>0</v>
      </c>
      <c r="I1493" s="411">
        <f t="shared" si="47"/>
        <v>0</v>
      </c>
    </row>
    <row r="1494" spans="1:9" s="13" customFormat="1" hidden="1">
      <c r="A1494" s="851"/>
      <c r="B1494" s="224"/>
      <c r="C1494" s="314"/>
      <c r="D1494" s="314"/>
      <c r="E1494" s="315"/>
      <c r="F1494" s="412"/>
      <c r="G1494" s="412"/>
      <c r="H1494" s="411">
        <f t="shared" si="46"/>
        <v>0</v>
      </c>
      <c r="I1494" s="411">
        <f t="shared" si="47"/>
        <v>0</v>
      </c>
    </row>
    <row r="1495" spans="1:9" s="13" customFormat="1" hidden="1">
      <c r="A1495" s="851"/>
      <c r="B1495" s="224"/>
      <c r="C1495" s="314"/>
      <c r="D1495" s="314"/>
      <c r="E1495" s="315"/>
      <c r="F1495" s="412"/>
      <c r="G1495" s="412"/>
      <c r="H1495" s="411">
        <f t="shared" si="46"/>
        <v>0</v>
      </c>
      <c r="I1495" s="411">
        <f t="shared" si="47"/>
        <v>0</v>
      </c>
    </row>
    <row r="1496" spans="1:9" s="13" customFormat="1" hidden="1">
      <c r="A1496" s="851"/>
      <c r="B1496" s="224"/>
      <c r="C1496" s="314"/>
      <c r="D1496" s="314"/>
      <c r="E1496" s="315"/>
      <c r="F1496" s="412"/>
      <c r="G1496" s="412"/>
      <c r="H1496" s="411">
        <f t="shared" si="46"/>
        <v>0</v>
      </c>
      <c r="I1496" s="411">
        <f t="shared" si="47"/>
        <v>0</v>
      </c>
    </row>
    <row r="1497" spans="1:9" s="13" customFormat="1" hidden="1">
      <c r="A1497" s="851"/>
      <c r="B1497" s="224"/>
      <c r="C1497" s="314"/>
      <c r="D1497" s="314"/>
      <c r="E1497" s="315"/>
      <c r="F1497" s="412"/>
      <c r="G1497" s="412"/>
      <c r="H1497" s="411">
        <f t="shared" si="46"/>
        <v>0</v>
      </c>
      <c r="I1497" s="411">
        <f t="shared" si="47"/>
        <v>0</v>
      </c>
    </row>
    <row r="1498" spans="1:9" s="13" customFormat="1" hidden="1">
      <c r="A1498" s="851"/>
      <c r="B1498" s="224"/>
      <c r="C1498" s="314"/>
      <c r="D1498" s="314"/>
      <c r="E1498" s="315"/>
      <c r="F1498" s="412"/>
      <c r="G1498" s="412"/>
      <c r="H1498" s="411">
        <f t="shared" si="46"/>
        <v>0</v>
      </c>
      <c r="I1498" s="411">
        <f t="shared" si="47"/>
        <v>0</v>
      </c>
    </row>
    <row r="1499" spans="1:9" s="13" customFormat="1" hidden="1">
      <c r="A1499" s="851"/>
      <c r="B1499" s="224"/>
      <c r="C1499" s="314"/>
      <c r="D1499" s="314"/>
      <c r="E1499" s="315"/>
      <c r="F1499" s="412"/>
      <c r="G1499" s="412"/>
      <c r="H1499" s="411">
        <f t="shared" si="46"/>
        <v>0</v>
      </c>
      <c r="I1499" s="411">
        <f t="shared" si="47"/>
        <v>0</v>
      </c>
    </row>
    <row r="1500" spans="1:9" s="13" customFormat="1" hidden="1">
      <c r="A1500" s="851"/>
      <c r="B1500" s="224"/>
      <c r="C1500" s="314"/>
      <c r="D1500" s="314"/>
      <c r="E1500" s="315"/>
      <c r="F1500" s="412"/>
      <c r="G1500" s="412"/>
      <c r="H1500" s="411">
        <f t="shared" si="46"/>
        <v>0</v>
      </c>
      <c r="I1500" s="411">
        <f t="shared" si="47"/>
        <v>0</v>
      </c>
    </row>
    <row r="1501" spans="1:9" s="13" customFormat="1" hidden="1">
      <c r="A1501" s="851"/>
      <c r="B1501" s="224"/>
      <c r="C1501" s="314"/>
      <c r="D1501" s="314"/>
      <c r="E1501" s="315"/>
      <c r="F1501" s="412"/>
      <c r="G1501" s="412"/>
      <c r="H1501" s="411">
        <f t="shared" si="46"/>
        <v>0</v>
      </c>
      <c r="I1501" s="411">
        <f t="shared" si="47"/>
        <v>0</v>
      </c>
    </row>
    <row r="1502" spans="1:9" s="13" customFormat="1" hidden="1">
      <c r="A1502" s="851"/>
      <c r="B1502" s="224"/>
      <c r="C1502" s="314"/>
      <c r="D1502" s="314"/>
      <c r="E1502" s="315"/>
      <c r="F1502" s="412"/>
      <c r="G1502" s="412"/>
      <c r="H1502" s="411">
        <f t="shared" si="46"/>
        <v>0</v>
      </c>
      <c r="I1502" s="411">
        <f t="shared" si="47"/>
        <v>0</v>
      </c>
    </row>
    <row r="1503" spans="1:9" s="13" customFormat="1" hidden="1">
      <c r="A1503" s="851"/>
      <c r="B1503" s="224"/>
      <c r="C1503" s="314"/>
      <c r="D1503" s="314"/>
      <c r="E1503" s="315"/>
      <c r="F1503" s="412"/>
      <c r="G1503" s="412"/>
      <c r="H1503" s="411">
        <f t="shared" si="46"/>
        <v>0</v>
      </c>
      <c r="I1503" s="411">
        <f t="shared" si="47"/>
        <v>0</v>
      </c>
    </row>
    <row r="1504" spans="1:9" s="13" customFormat="1" hidden="1">
      <c r="A1504" s="851"/>
      <c r="B1504" s="224"/>
      <c r="C1504" s="465"/>
      <c r="D1504" s="315"/>
      <c r="E1504" s="315"/>
      <c r="F1504" s="412"/>
      <c r="G1504" s="412"/>
      <c r="H1504" s="411">
        <f t="shared" si="46"/>
        <v>0</v>
      </c>
      <c r="I1504" s="411">
        <f t="shared" si="47"/>
        <v>0</v>
      </c>
    </row>
    <row r="1505" spans="1:9" s="13" customFormat="1" hidden="1">
      <c r="A1505" s="851"/>
      <c r="B1505" s="224"/>
      <c r="C1505" s="465"/>
      <c r="D1505" s="315"/>
      <c r="E1505" s="315"/>
      <c r="F1505" s="412"/>
      <c r="G1505" s="412"/>
      <c r="H1505" s="411">
        <f t="shared" si="46"/>
        <v>0</v>
      </c>
      <c r="I1505" s="411">
        <f t="shared" si="47"/>
        <v>0</v>
      </c>
    </row>
    <row r="1506" spans="1:9" s="13" customFormat="1" hidden="1">
      <c r="A1506" s="851"/>
      <c r="B1506" s="224"/>
      <c r="C1506" s="465"/>
      <c r="D1506" s="315"/>
      <c r="E1506" s="315"/>
      <c r="F1506" s="412"/>
      <c r="G1506" s="412"/>
      <c r="H1506" s="411">
        <f t="shared" si="46"/>
        <v>0</v>
      </c>
      <c r="I1506" s="411">
        <f t="shared" si="47"/>
        <v>0</v>
      </c>
    </row>
    <row r="1507" spans="1:9" s="13" customFormat="1" hidden="1">
      <c r="A1507" s="851"/>
      <c r="B1507" s="224"/>
      <c r="C1507" s="465"/>
      <c r="D1507" s="315"/>
      <c r="E1507" s="315"/>
      <c r="F1507" s="412"/>
      <c r="G1507" s="412"/>
      <c r="H1507" s="411">
        <f t="shared" si="46"/>
        <v>0</v>
      </c>
      <c r="I1507" s="411">
        <f t="shared" si="47"/>
        <v>0</v>
      </c>
    </row>
    <row r="1508" spans="1:9" s="13" customFormat="1" hidden="1">
      <c r="A1508" s="880"/>
      <c r="B1508" s="517"/>
      <c r="C1508" s="515"/>
      <c r="D1508" s="515"/>
      <c r="E1508" s="518"/>
      <c r="F1508" s="412"/>
      <c r="G1508" s="412"/>
      <c r="H1508" s="411">
        <f t="shared" si="46"/>
        <v>0</v>
      </c>
      <c r="I1508" s="411">
        <f t="shared" si="47"/>
        <v>0</v>
      </c>
    </row>
    <row r="1509" spans="1:9" s="13" customFormat="1" hidden="1">
      <c r="A1509" s="880"/>
      <c r="B1509" s="224"/>
      <c r="C1509" s="314"/>
      <c r="D1509" s="314"/>
      <c r="E1509" s="315"/>
      <c r="F1509" s="412"/>
      <c r="G1509" s="412"/>
      <c r="H1509" s="411">
        <f t="shared" si="46"/>
        <v>0</v>
      </c>
      <c r="I1509" s="411">
        <f t="shared" si="47"/>
        <v>0</v>
      </c>
    </row>
    <row r="1510" spans="1:9" s="13" customFormat="1" hidden="1">
      <c r="A1510" s="880"/>
      <c r="B1510" s="224"/>
      <c r="C1510" s="314"/>
      <c r="D1510" s="314"/>
      <c r="E1510" s="315"/>
      <c r="F1510" s="412"/>
      <c r="G1510" s="412"/>
      <c r="H1510" s="411">
        <f t="shared" si="46"/>
        <v>0</v>
      </c>
      <c r="I1510" s="411">
        <f t="shared" si="47"/>
        <v>0</v>
      </c>
    </row>
    <row r="1511" spans="1:9" s="13" customFormat="1" hidden="1">
      <c r="A1511" s="880"/>
      <c r="B1511" s="224"/>
      <c r="C1511" s="314"/>
      <c r="D1511" s="314"/>
      <c r="E1511" s="315"/>
      <c r="F1511" s="412"/>
      <c r="G1511" s="412"/>
      <c r="H1511" s="411">
        <f t="shared" si="46"/>
        <v>0</v>
      </c>
      <c r="I1511" s="411">
        <f t="shared" si="47"/>
        <v>0</v>
      </c>
    </row>
    <row r="1512" spans="1:9" s="13" customFormat="1" hidden="1">
      <c r="A1512" s="880"/>
      <c r="B1512" s="224"/>
      <c r="C1512" s="314"/>
      <c r="D1512" s="314"/>
      <c r="E1512" s="315"/>
      <c r="F1512" s="412"/>
      <c r="G1512" s="412"/>
      <c r="H1512" s="411">
        <f t="shared" si="46"/>
        <v>0</v>
      </c>
      <c r="I1512" s="411">
        <f t="shared" si="47"/>
        <v>0</v>
      </c>
    </row>
    <row r="1513" spans="1:9" s="13" customFormat="1" hidden="1">
      <c r="A1513" s="880"/>
      <c r="B1513" s="224"/>
      <c r="C1513" s="314"/>
      <c r="D1513" s="314"/>
      <c r="E1513" s="315"/>
      <c r="F1513" s="412"/>
      <c r="G1513" s="412"/>
      <c r="H1513" s="411">
        <f t="shared" si="46"/>
        <v>0</v>
      </c>
      <c r="I1513" s="411">
        <f t="shared" si="47"/>
        <v>0</v>
      </c>
    </row>
    <row r="1514" spans="1:9" s="13" customFormat="1" hidden="1">
      <c r="A1514" s="880"/>
      <c r="B1514" s="224"/>
      <c r="C1514" s="314"/>
      <c r="D1514" s="314"/>
      <c r="E1514" s="315"/>
      <c r="F1514" s="412"/>
      <c r="G1514" s="412"/>
      <c r="H1514" s="411">
        <f t="shared" si="46"/>
        <v>0</v>
      </c>
      <c r="I1514" s="411">
        <f t="shared" si="47"/>
        <v>0</v>
      </c>
    </row>
    <row r="1515" spans="1:9" s="13" customFormat="1" ht="18" hidden="1" customHeight="1">
      <c r="A1515" s="880"/>
      <c r="B1515" s="224"/>
      <c r="C1515" s="315"/>
      <c r="D1515" s="315"/>
      <c r="E1515" s="315"/>
      <c r="F1515" s="412"/>
      <c r="G1515" s="412"/>
      <c r="H1515" s="411">
        <f t="shared" si="46"/>
        <v>0</v>
      </c>
      <c r="I1515" s="411">
        <f t="shared" si="47"/>
        <v>0</v>
      </c>
    </row>
    <row r="1516" spans="1:9" s="13" customFormat="1" ht="18" hidden="1" customHeight="1">
      <c r="A1516" s="880"/>
      <c r="B1516" s="224"/>
      <c r="C1516" s="315"/>
      <c r="D1516" s="315"/>
      <c r="E1516" s="315"/>
      <c r="F1516" s="412"/>
      <c r="G1516" s="412"/>
      <c r="H1516" s="411">
        <f t="shared" si="46"/>
        <v>0</v>
      </c>
      <c r="I1516" s="411">
        <f t="shared" si="47"/>
        <v>0</v>
      </c>
    </row>
    <row r="1517" spans="1:9" s="13" customFormat="1" ht="18" hidden="1" customHeight="1">
      <c r="A1517" s="880"/>
      <c r="B1517" s="224"/>
      <c r="C1517" s="315"/>
      <c r="D1517" s="315"/>
      <c r="E1517" s="315"/>
      <c r="F1517" s="412"/>
      <c r="G1517" s="412"/>
      <c r="H1517" s="411">
        <f t="shared" si="46"/>
        <v>0</v>
      </c>
      <c r="I1517" s="411">
        <f t="shared" si="47"/>
        <v>0</v>
      </c>
    </row>
    <row r="1518" spans="1:9" s="13" customFormat="1" ht="18" hidden="1" customHeight="1">
      <c r="A1518" s="880"/>
      <c r="B1518" s="224"/>
      <c r="C1518" s="315"/>
      <c r="D1518" s="315"/>
      <c r="E1518" s="315"/>
      <c r="F1518" s="412"/>
      <c r="G1518" s="412"/>
      <c r="H1518" s="411">
        <f t="shared" si="46"/>
        <v>0</v>
      </c>
      <c r="I1518" s="411">
        <f t="shared" si="47"/>
        <v>0</v>
      </c>
    </row>
    <row r="1519" spans="1:9" s="13" customFormat="1" ht="18" hidden="1" customHeight="1">
      <c r="A1519" s="880"/>
      <c r="B1519" s="224"/>
      <c r="C1519" s="315"/>
      <c r="D1519" s="315"/>
      <c r="E1519" s="315"/>
      <c r="F1519" s="412"/>
      <c r="G1519" s="412"/>
      <c r="H1519" s="411">
        <f t="shared" si="46"/>
        <v>0</v>
      </c>
      <c r="I1519" s="411">
        <f t="shared" si="47"/>
        <v>0</v>
      </c>
    </row>
    <row r="1520" spans="1:9" s="13" customFormat="1" ht="18" hidden="1" customHeight="1">
      <c r="A1520" s="880"/>
      <c r="B1520" s="224"/>
      <c r="C1520" s="315"/>
      <c r="D1520" s="315"/>
      <c r="E1520" s="315"/>
      <c r="F1520" s="412"/>
      <c r="G1520" s="412"/>
      <c r="H1520" s="411">
        <f t="shared" si="46"/>
        <v>0</v>
      </c>
      <c r="I1520" s="411">
        <f t="shared" si="47"/>
        <v>0</v>
      </c>
    </row>
    <row r="1521" spans="1:10" s="13" customFormat="1" ht="18" hidden="1" customHeight="1">
      <c r="A1521" s="880"/>
      <c r="B1521" s="224"/>
      <c r="C1521" s="315"/>
      <c r="D1521" s="315"/>
      <c r="E1521" s="315"/>
      <c r="F1521" s="412"/>
      <c r="G1521" s="412"/>
      <c r="H1521" s="411">
        <f t="shared" si="46"/>
        <v>0</v>
      </c>
      <c r="I1521" s="411">
        <f t="shared" si="47"/>
        <v>0</v>
      </c>
    </row>
    <row r="1522" spans="1:10" s="13" customFormat="1" ht="18" hidden="1" customHeight="1">
      <c r="A1522" s="880"/>
      <c r="B1522" s="224"/>
      <c r="C1522" s="315"/>
      <c r="D1522" s="315"/>
      <c r="E1522" s="315"/>
      <c r="F1522" s="412"/>
      <c r="G1522" s="412"/>
      <c r="H1522" s="411">
        <f t="shared" si="46"/>
        <v>0</v>
      </c>
      <c r="I1522" s="411">
        <f t="shared" si="47"/>
        <v>0</v>
      </c>
    </row>
    <row r="1523" spans="1:10" s="13" customFormat="1" ht="18" hidden="1" customHeight="1">
      <c r="A1523" s="880"/>
      <c r="B1523" s="224"/>
      <c r="C1523" s="315"/>
      <c r="D1523" s="315"/>
      <c r="E1523" s="315"/>
      <c r="F1523" s="412"/>
      <c r="G1523" s="412"/>
      <c r="H1523" s="411">
        <f t="shared" si="46"/>
        <v>0</v>
      </c>
      <c r="I1523" s="411">
        <f t="shared" si="47"/>
        <v>0</v>
      </c>
    </row>
    <row r="1524" spans="1:10" s="13" customFormat="1" ht="18" hidden="1" customHeight="1">
      <c r="A1524" s="880"/>
      <c r="B1524" s="224"/>
      <c r="C1524" s="315"/>
      <c r="D1524" s="315"/>
      <c r="E1524" s="315"/>
      <c r="F1524" s="412"/>
      <c r="G1524" s="412"/>
      <c r="H1524" s="411">
        <f t="shared" si="46"/>
        <v>0</v>
      </c>
      <c r="I1524" s="411">
        <f t="shared" si="47"/>
        <v>0</v>
      </c>
    </row>
    <row r="1525" spans="1:10" s="13" customFormat="1" ht="18" hidden="1" customHeight="1">
      <c r="A1525" s="880"/>
      <c r="B1525" s="224"/>
      <c r="C1525" s="315"/>
      <c r="D1525" s="315"/>
      <c r="E1525" s="315"/>
      <c r="F1525" s="412"/>
      <c r="G1525" s="412"/>
      <c r="H1525" s="411">
        <f t="shared" si="46"/>
        <v>0</v>
      </c>
      <c r="I1525" s="411">
        <f t="shared" si="47"/>
        <v>0</v>
      </c>
    </row>
    <row r="1526" spans="1:10" s="13" customFormat="1" ht="18" hidden="1" customHeight="1">
      <c r="A1526" s="880"/>
      <c r="B1526" s="224"/>
      <c r="C1526" s="315"/>
      <c r="D1526" s="315"/>
      <c r="E1526" s="315"/>
      <c r="F1526" s="412"/>
      <c r="G1526" s="412"/>
      <c r="H1526" s="411">
        <f t="shared" si="46"/>
        <v>0</v>
      </c>
      <c r="I1526" s="411">
        <f t="shared" si="47"/>
        <v>0</v>
      </c>
    </row>
    <row r="1527" spans="1:10" s="13" customFormat="1" ht="18" hidden="1" customHeight="1">
      <c r="A1527" s="880"/>
      <c r="B1527" s="224"/>
      <c r="C1527" s="315"/>
      <c r="D1527" s="315"/>
      <c r="E1527" s="315"/>
      <c r="F1527" s="412"/>
      <c r="G1527" s="412"/>
      <c r="H1527" s="411">
        <f t="shared" si="46"/>
        <v>0</v>
      </c>
      <c r="I1527" s="411">
        <f t="shared" si="47"/>
        <v>0</v>
      </c>
    </row>
    <row r="1528" spans="1:10" s="13" customFormat="1" ht="18" hidden="1" customHeight="1">
      <c r="A1528" s="880"/>
      <c r="B1528" s="224"/>
      <c r="C1528" s="315"/>
      <c r="D1528" s="315"/>
      <c r="E1528" s="315"/>
      <c r="F1528" s="412"/>
      <c r="G1528" s="412"/>
      <c r="H1528" s="411">
        <f t="shared" si="46"/>
        <v>0</v>
      </c>
      <c r="I1528" s="411">
        <f t="shared" si="47"/>
        <v>0</v>
      </c>
    </row>
    <row r="1529" spans="1:10" s="13" customFormat="1" ht="18" hidden="1" customHeight="1">
      <c r="A1529" s="880"/>
      <c r="B1529" s="224"/>
      <c r="C1529" s="315"/>
      <c r="D1529" s="315"/>
      <c r="E1529" s="315"/>
      <c r="F1529" s="412"/>
      <c r="G1529" s="412"/>
      <c r="H1529" s="411">
        <f t="shared" si="46"/>
        <v>0</v>
      </c>
      <c r="I1529" s="411">
        <f t="shared" si="47"/>
        <v>0</v>
      </c>
    </row>
    <row r="1530" spans="1:10" s="13" customFormat="1" ht="18" hidden="1" customHeight="1">
      <c r="A1530" s="880"/>
      <c r="B1530" s="224"/>
      <c r="C1530" s="315"/>
      <c r="D1530" s="315"/>
      <c r="E1530" s="315"/>
      <c r="F1530" s="412"/>
      <c r="G1530" s="412"/>
      <c r="H1530" s="411">
        <f t="shared" si="46"/>
        <v>0</v>
      </c>
      <c r="I1530" s="411">
        <f t="shared" si="47"/>
        <v>0</v>
      </c>
    </row>
    <row r="1531" spans="1:10" s="13" customFormat="1" ht="18" hidden="1" customHeight="1">
      <c r="A1531" s="880"/>
      <c r="B1531" s="224"/>
      <c r="C1531" s="315"/>
      <c r="D1531" s="315"/>
      <c r="E1531" s="315"/>
      <c r="F1531" s="412"/>
      <c r="G1531" s="412"/>
      <c r="H1531" s="411">
        <f t="shared" si="46"/>
        <v>0</v>
      </c>
      <c r="I1531" s="411">
        <f t="shared" si="47"/>
        <v>0</v>
      </c>
    </row>
    <row r="1532" spans="1:10" s="13" customFormat="1" ht="18" hidden="1" customHeight="1">
      <c r="A1532" s="880"/>
      <c r="B1532" s="500"/>
      <c r="C1532" s="501"/>
      <c r="D1532" s="506"/>
      <c r="E1532" s="506"/>
      <c r="F1532" s="412"/>
      <c r="G1532" s="412"/>
      <c r="H1532" s="411">
        <f t="shared" si="46"/>
        <v>0</v>
      </c>
      <c r="I1532" s="411">
        <f t="shared" si="47"/>
        <v>0</v>
      </c>
    </row>
    <row r="1533" spans="1:10">
      <c r="A1533" s="881"/>
      <c r="B1533" s="383" t="s">
        <v>900</v>
      </c>
      <c r="C1533" s="413">
        <f>SUM(C1409:C1532)</f>
        <v>40000</v>
      </c>
      <c r="D1533" s="413">
        <f>SUM(D1409:D1532)</f>
        <v>0</v>
      </c>
      <c r="E1533" s="413">
        <f>SUM(E1409:E1532)</f>
        <v>40000</v>
      </c>
      <c r="F1533" s="495">
        <f>SUM(F1409:F1413)</f>
        <v>0</v>
      </c>
      <c r="G1533" s="416">
        <f>SUM(G1409:G1413)</f>
        <v>0</v>
      </c>
      <c r="H1533" s="776">
        <f t="shared" si="46"/>
        <v>0</v>
      </c>
      <c r="I1533" s="776">
        <f t="shared" si="47"/>
        <v>80000</v>
      </c>
    </row>
    <row r="1534" spans="1:10" hidden="1">
      <c r="A1534" s="881" t="s">
        <v>154</v>
      </c>
      <c r="B1534" s="311"/>
      <c r="C1534" s="314"/>
      <c r="D1534" s="314"/>
      <c r="E1534" s="312"/>
      <c r="F1534" s="418"/>
      <c r="G1534" s="418"/>
      <c r="H1534" s="411">
        <f t="shared" si="46"/>
        <v>0</v>
      </c>
      <c r="I1534" s="411">
        <f t="shared" si="47"/>
        <v>0</v>
      </c>
      <c r="J1534" s="160"/>
    </row>
    <row r="1535" spans="1:10" hidden="1">
      <c r="A1535" s="881"/>
      <c r="B1535" s="387"/>
      <c r="C1535" s="314"/>
      <c r="D1535" s="314"/>
      <c r="E1535" s="312"/>
      <c r="F1535" s="418"/>
      <c r="G1535" s="418"/>
      <c r="H1535" s="411">
        <f t="shared" si="46"/>
        <v>0</v>
      </c>
      <c r="I1535" s="411">
        <f t="shared" si="47"/>
        <v>0</v>
      </c>
      <c r="J1535" s="160"/>
    </row>
    <row r="1536" spans="1:10" s="161" customFormat="1" hidden="1">
      <c r="A1536" s="881"/>
      <c r="B1536" s="311"/>
      <c r="C1536" s="314"/>
      <c r="D1536" s="314"/>
      <c r="E1536" s="312"/>
      <c r="F1536" s="424"/>
      <c r="G1536" s="424"/>
      <c r="H1536" s="411">
        <f t="shared" si="46"/>
        <v>0</v>
      </c>
      <c r="I1536" s="411">
        <f t="shared" si="47"/>
        <v>0</v>
      </c>
    </row>
    <row r="1537" spans="1:9" s="161" customFormat="1" hidden="1">
      <c r="A1537" s="881"/>
      <c r="B1537" s="311"/>
      <c r="C1537" s="314"/>
      <c r="D1537" s="392"/>
      <c r="E1537" s="393"/>
      <c r="F1537" s="424"/>
      <c r="G1537" s="424"/>
      <c r="H1537" s="411">
        <f t="shared" si="46"/>
        <v>0</v>
      </c>
      <c r="I1537" s="411">
        <f t="shared" si="47"/>
        <v>0</v>
      </c>
    </row>
    <row r="1538" spans="1:9" s="161" customFormat="1" hidden="1">
      <c r="A1538" s="881"/>
      <c r="B1538" s="311"/>
      <c r="C1538" s="314"/>
      <c r="D1538" s="314"/>
      <c r="E1538" s="312"/>
      <c r="F1538" s="424"/>
      <c r="G1538" s="424"/>
      <c r="H1538" s="411">
        <f t="shared" si="46"/>
        <v>0</v>
      </c>
      <c r="I1538" s="411">
        <f t="shared" si="47"/>
        <v>0</v>
      </c>
    </row>
    <row r="1539" spans="1:9" s="160" customFormat="1" hidden="1">
      <c r="A1539" s="881"/>
      <c r="B1539" s="311"/>
      <c r="C1539" s="314"/>
      <c r="D1539" s="314"/>
      <c r="E1539" s="312"/>
      <c r="F1539" s="412"/>
      <c r="G1539" s="412"/>
      <c r="H1539" s="411">
        <f t="shared" si="46"/>
        <v>0</v>
      </c>
      <c r="I1539" s="411">
        <f t="shared" si="47"/>
        <v>0</v>
      </c>
    </row>
    <row r="1540" spans="1:9" s="160" customFormat="1" hidden="1">
      <c r="A1540" s="881"/>
      <c r="B1540" s="311"/>
      <c r="C1540" s="314"/>
      <c r="D1540" s="314"/>
      <c r="E1540" s="312"/>
      <c r="F1540" s="412"/>
      <c r="G1540" s="412"/>
      <c r="H1540" s="411">
        <f t="shared" si="46"/>
        <v>0</v>
      </c>
      <c r="I1540" s="411">
        <f t="shared" si="47"/>
        <v>0</v>
      </c>
    </row>
    <row r="1541" spans="1:9" s="160" customFormat="1" hidden="1">
      <c r="A1541" s="881"/>
      <c r="B1541" s="311"/>
      <c r="C1541" s="314"/>
      <c r="D1541" s="314"/>
      <c r="E1541" s="312"/>
      <c r="F1541" s="412"/>
      <c r="G1541" s="412"/>
      <c r="H1541" s="411">
        <f t="shared" si="46"/>
        <v>0</v>
      </c>
      <c r="I1541" s="411">
        <f t="shared" si="47"/>
        <v>0</v>
      </c>
    </row>
    <row r="1542" spans="1:9" s="475" customFormat="1" hidden="1">
      <c r="A1542" s="893"/>
      <c r="B1542" s="473"/>
      <c r="C1542" s="468"/>
      <c r="D1542" s="468"/>
      <c r="E1542" s="474"/>
      <c r="F1542" s="424"/>
      <c r="G1542" s="424"/>
      <c r="H1542" s="411">
        <f t="shared" si="46"/>
        <v>0</v>
      </c>
      <c r="I1542" s="411">
        <f t="shared" si="47"/>
        <v>0</v>
      </c>
    </row>
    <row r="1543" spans="1:9" s="161" customFormat="1" hidden="1">
      <c r="A1543" s="881"/>
      <c r="B1543" s="311"/>
      <c r="C1543" s="314"/>
      <c r="D1543" s="314"/>
      <c r="E1543" s="312"/>
      <c r="F1543" s="424"/>
      <c r="G1543" s="424"/>
      <c r="H1543" s="411">
        <f t="shared" si="46"/>
        <v>0</v>
      </c>
      <c r="I1543" s="411">
        <f t="shared" si="47"/>
        <v>0</v>
      </c>
    </row>
    <row r="1544" spans="1:9" s="161" customFormat="1" hidden="1">
      <c r="A1544" s="881"/>
      <c r="B1544" s="311"/>
      <c r="C1544" s="314"/>
      <c r="D1544" s="314"/>
      <c r="E1544" s="312"/>
      <c r="F1544" s="424"/>
      <c r="G1544" s="424"/>
      <c r="H1544" s="411">
        <f t="shared" si="46"/>
        <v>0</v>
      </c>
      <c r="I1544" s="411">
        <f t="shared" si="47"/>
        <v>0</v>
      </c>
    </row>
    <row r="1545" spans="1:9" s="161" customFormat="1" hidden="1">
      <c r="A1545" s="881"/>
      <c r="B1545" s="311"/>
      <c r="C1545" s="314"/>
      <c r="D1545" s="314"/>
      <c r="E1545" s="312"/>
      <c r="F1545" s="424"/>
      <c r="G1545" s="424"/>
      <c r="H1545" s="411">
        <f t="shared" ref="H1545:H1608" si="48">E1545+D1545-C1545</f>
        <v>0</v>
      </c>
      <c r="I1545" s="411">
        <f t="shared" ref="I1545:I1608" si="49">SUM(C1545:E1545)</f>
        <v>0</v>
      </c>
    </row>
    <row r="1546" spans="1:9" s="161" customFormat="1" hidden="1">
      <c r="A1546" s="881"/>
      <c r="B1546" s="311"/>
      <c r="C1546" s="314"/>
      <c r="D1546" s="314"/>
      <c r="E1546" s="312"/>
      <c r="F1546" s="424"/>
      <c r="G1546" s="424"/>
      <c r="H1546" s="411">
        <f t="shared" si="48"/>
        <v>0</v>
      </c>
      <c r="I1546" s="411">
        <f t="shared" si="49"/>
        <v>0</v>
      </c>
    </row>
    <row r="1547" spans="1:9" s="161" customFormat="1" hidden="1">
      <c r="A1547" s="881"/>
      <c r="B1547" s="311"/>
      <c r="C1547" s="314"/>
      <c r="D1547" s="314"/>
      <c r="E1547" s="312"/>
      <c r="F1547" s="424"/>
      <c r="G1547" s="424"/>
      <c r="H1547" s="411">
        <f t="shared" si="48"/>
        <v>0</v>
      </c>
      <c r="I1547" s="411">
        <f t="shared" si="49"/>
        <v>0</v>
      </c>
    </row>
    <row r="1548" spans="1:9" s="161" customFormat="1" hidden="1">
      <c r="A1548" s="881"/>
      <c r="B1548" s="311"/>
      <c r="C1548" s="314"/>
      <c r="D1548" s="314"/>
      <c r="E1548" s="312"/>
      <c r="F1548" s="424"/>
      <c r="G1548" s="424"/>
      <c r="H1548" s="411">
        <f t="shared" si="48"/>
        <v>0</v>
      </c>
      <c r="I1548" s="411">
        <f t="shared" si="49"/>
        <v>0</v>
      </c>
    </row>
    <row r="1549" spans="1:9" s="161" customFormat="1" hidden="1">
      <c r="A1549" s="881"/>
      <c r="B1549" s="311"/>
      <c r="C1549" s="314"/>
      <c r="D1549" s="314"/>
      <c r="E1549" s="312"/>
      <c r="F1549" s="410">
        <v>0</v>
      </c>
      <c r="G1549" s="410">
        <v>20000</v>
      </c>
      <c r="H1549" s="411">
        <f t="shared" si="48"/>
        <v>0</v>
      </c>
      <c r="I1549" s="411">
        <f t="shared" si="49"/>
        <v>0</v>
      </c>
    </row>
    <row r="1550" spans="1:9" s="161" customFormat="1" hidden="1">
      <c r="A1550" s="881"/>
      <c r="B1550" s="311"/>
      <c r="C1550" s="364"/>
      <c r="D1550" s="314"/>
      <c r="E1550" s="312"/>
      <c r="F1550" s="410">
        <v>0</v>
      </c>
      <c r="G1550" s="410">
        <v>20000</v>
      </c>
      <c r="H1550" s="411">
        <f t="shared" si="48"/>
        <v>0</v>
      </c>
      <c r="I1550" s="411">
        <f t="shared" si="49"/>
        <v>0</v>
      </c>
    </row>
    <row r="1551" spans="1:9" s="161" customFormat="1" hidden="1">
      <c r="A1551" s="881"/>
      <c r="B1551" s="311"/>
      <c r="C1551" s="314"/>
      <c r="D1551" s="314"/>
      <c r="E1551" s="312"/>
      <c r="F1551" s="410">
        <v>0</v>
      </c>
      <c r="G1551" s="410">
        <v>19294</v>
      </c>
      <c r="H1551" s="411">
        <f t="shared" si="48"/>
        <v>0</v>
      </c>
      <c r="I1551" s="411">
        <f t="shared" si="49"/>
        <v>0</v>
      </c>
    </row>
    <row r="1552" spans="1:9" s="161" customFormat="1" hidden="1">
      <c r="A1552" s="881"/>
      <c r="B1552" s="311"/>
      <c r="C1552" s="314"/>
      <c r="D1552" s="314"/>
      <c r="E1552" s="312"/>
      <c r="F1552" s="410">
        <v>0</v>
      </c>
      <c r="G1552" s="410">
        <v>40000</v>
      </c>
      <c r="H1552" s="411">
        <f t="shared" si="48"/>
        <v>0</v>
      </c>
      <c r="I1552" s="411">
        <f t="shared" si="49"/>
        <v>0</v>
      </c>
    </row>
    <row r="1553" spans="1:9" s="161" customFormat="1" hidden="1">
      <c r="A1553" s="881"/>
      <c r="B1553" s="311"/>
      <c r="C1553" s="314"/>
      <c r="D1553" s="314"/>
      <c r="E1553" s="312"/>
      <c r="F1553" s="410">
        <v>0</v>
      </c>
      <c r="G1553" s="410">
        <v>20000</v>
      </c>
      <c r="H1553" s="411">
        <f t="shared" si="48"/>
        <v>0</v>
      </c>
      <c r="I1553" s="411">
        <f t="shared" si="49"/>
        <v>0</v>
      </c>
    </row>
    <row r="1554" spans="1:9" s="161" customFormat="1" hidden="1">
      <c r="A1554" s="881"/>
      <c r="B1554" s="311"/>
      <c r="C1554" s="314"/>
      <c r="D1554" s="314"/>
      <c r="E1554" s="312"/>
      <c r="F1554" s="424"/>
      <c r="G1554" s="424"/>
      <c r="H1554" s="411">
        <f t="shared" si="48"/>
        <v>0</v>
      </c>
      <c r="I1554" s="411">
        <f t="shared" si="49"/>
        <v>0</v>
      </c>
    </row>
    <row r="1555" spans="1:9" s="161" customFormat="1" hidden="1">
      <c r="A1555" s="881"/>
      <c r="B1555" s="311"/>
      <c r="C1555" s="314"/>
      <c r="D1555" s="314"/>
      <c r="E1555" s="312"/>
      <c r="F1555" s="424"/>
      <c r="G1555" s="424"/>
      <c r="H1555" s="411">
        <f t="shared" si="48"/>
        <v>0</v>
      </c>
      <c r="I1555" s="411">
        <f t="shared" si="49"/>
        <v>0</v>
      </c>
    </row>
    <row r="1556" spans="1:9" s="161" customFormat="1" hidden="1">
      <c r="A1556" s="881"/>
      <c r="B1556" s="311"/>
      <c r="C1556" s="314"/>
      <c r="D1556" s="314"/>
      <c r="E1556" s="312"/>
      <c r="F1556" s="424"/>
      <c r="G1556" s="424"/>
      <c r="H1556" s="411">
        <f t="shared" si="48"/>
        <v>0</v>
      </c>
      <c r="I1556" s="411">
        <f t="shared" si="49"/>
        <v>0</v>
      </c>
    </row>
    <row r="1557" spans="1:9" s="161" customFormat="1" hidden="1">
      <c r="A1557" s="881"/>
      <c r="B1557" s="311"/>
      <c r="C1557" s="314"/>
      <c r="D1557" s="314"/>
      <c r="E1557" s="312"/>
      <c r="F1557" s="424"/>
      <c r="G1557" s="424"/>
      <c r="H1557" s="411">
        <f t="shared" si="48"/>
        <v>0</v>
      </c>
      <c r="I1557" s="411">
        <f t="shared" si="49"/>
        <v>0</v>
      </c>
    </row>
    <row r="1558" spans="1:9" s="161" customFormat="1" hidden="1">
      <c r="A1558" s="881"/>
      <c r="B1558" s="311"/>
      <c r="C1558" s="314"/>
      <c r="D1558" s="314"/>
      <c r="E1558" s="312"/>
      <c r="F1558" s="424"/>
      <c r="G1558" s="424"/>
      <c r="H1558" s="411">
        <f t="shared" si="48"/>
        <v>0</v>
      </c>
      <c r="I1558" s="411">
        <f t="shared" si="49"/>
        <v>0</v>
      </c>
    </row>
    <row r="1559" spans="1:9" s="161" customFormat="1" hidden="1">
      <c r="A1559" s="881"/>
      <c r="B1559" s="311"/>
      <c r="C1559" s="314"/>
      <c r="D1559" s="314"/>
      <c r="E1559" s="312"/>
      <c r="F1559" s="424"/>
      <c r="G1559" s="424"/>
      <c r="H1559" s="411">
        <f t="shared" si="48"/>
        <v>0</v>
      </c>
      <c r="I1559" s="411">
        <f t="shared" si="49"/>
        <v>0</v>
      </c>
    </row>
    <row r="1560" spans="1:9" s="161" customFormat="1" hidden="1">
      <c r="A1560" s="881"/>
      <c r="B1560" s="311"/>
      <c r="C1560" s="314"/>
      <c r="D1560" s="314"/>
      <c r="E1560" s="312"/>
      <c r="F1560" s="424"/>
      <c r="G1560" s="424"/>
      <c r="H1560" s="411">
        <f t="shared" si="48"/>
        <v>0</v>
      </c>
      <c r="I1560" s="411">
        <f t="shared" si="49"/>
        <v>0</v>
      </c>
    </row>
    <row r="1561" spans="1:9" s="161" customFormat="1" hidden="1">
      <c r="A1561" s="881"/>
      <c r="B1561" s="311"/>
      <c r="C1561" s="314"/>
      <c r="D1561" s="314"/>
      <c r="E1561" s="312"/>
      <c r="F1561" s="424"/>
      <c r="G1561" s="424"/>
      <c r="H1561" s="411">
        <f t="shared" si="48"/>
        <v>0</v>
      </c>
      <c r="I1561" s="411">
        <f t="shared" si="49"/>
        <v>0</v>
      </c>
    </row>
    <row r="1562" spans="1:9" s="161" customFormat="1" hidden="1">
      <c r="A1562" s="881"/>
      <c r="B1562" s="311"/>
      <c r="C1562" s="314"/>
      <c r="D1562" s="314"/>
      <c r="E1562" s="312"/>
      <c r="F1562" s="424"/>
      <c r="G1562" s="424"/>
      <c r="H1562" s="411">
        <f t="shared" si="48"/>
        <v>0</v>
      </c>
      <c r="I1562" s="411">
        <f t="shared" si="49"/>
        <v>0</v>
      </c>
    </row>
    <row r="1563" spans="1:9" s="161" customFormat="1" hidden="1">
      <c r="A1563" s="881"/>
      <c r="B1563" s="311"/>
      <c r="C1563" s="314"/>
      <c r="D1563" s="314"/>
      <c r="E1563" s="312"/>
      <c r="F1563" s="424"/>
      <c r="G1563" s="424"/>
      <c r="H1563" s="411">
        <f t="shared" si="48"/>
        <v>0</v>
      </c>
      <c r="I1563" s="411">
        <f t="shared" si="49"/>
        <v>0</v>
      </c>
    </row>
    <row r="1564" spans="1:9" s="161" customFormat="1" hidden="1">
      <c r="A1564" s="881"/>
      <c r="B1564" s="311"/>
      <c r="C1564" s="314"/>
      <c r="D1564" s="314"/>
      <c r="E1564" s="312"/>
      <c r="F1564" s="424"/>
      <c r="G1564" s="424"/>
      <c r="H1564" s="411">
        <f t="shared" si="48"/>
        <v>0</v>
      </c>
      <c r="I1564" s="411">
        <f t="shared" si="49"/>
        <v>0</v>
      </c>
    </row>
    <row r="1565" spans="1:9" s="161" customFormat="1" hidden="1">
      <c r="A1565" s="881"/>
      <c r="B1565" s="311"/>
      <c r="C1565" s="314"/>
      <c r="D1565" s="314"/>
      <c r="E1565" s="312"/>
      <c r="F1565" s="424"/>
      <c r="G1565" s="424"/>
      <c r="H1565" s="411">
        <f t="shared" si="48"/>
        <v>0</v>
      </c>
      <c r="I1565" s="411">
        <f t="shared" si="49"/>
        <v>0</v>
      </c>
    </row>
    <row r="1566" spans="1:9" s="161" customFormat="1" hidden="1">
      <c r="A1566" s="881"/>
      <c r="B1566" s="311"/>
      <c r="C1566" s="314"/>
      <c r="D1566" s="314"/>
      <c r="E1566" s="312"/>
      <c r="F1566" s="424"/>
      <c r="G1566" s="424"/>
      <c r="H1566" s="411">
        <f t="shared" si="48"/>
        <v>0</v>
      </c>
      <c r="I1566" s="411">
        <f t="shared" si="49"/>
        <v>0</v>
      </c>
    </row>
    <row r="1567" spans="1:9" s="161" customFormat="1" hidden="1">
      <c r="A1567" s="881"/>
      <c r="B1567" s="311"/>
      <c r="C1567" s="314"/>
      <c r="D1567" s="392"/>
      <c r="E1567" s="393"/>
      <c r="F1567" s="424"/>
      <c r="G1567" s="424"/>
      <c r="H1567" s="411">
        <f t="shared" si="48"/>
        <v>0</v>
      </c>
      <c r="I1567" s="411">
        <f t="shared" si="49"/>
        <v>0</v>
      </c>
    </row>
    <row r="1568" spans="1:9" s="161" customFormat="1" hidden="1">
      <c r="A1568" s="881"/>
      <c r="B1568" s="311"/>
      <c r="C1568" s="314"/>
      <c r="D1568" s="314"/>
      <c r="E1568" s="312"/>
      <c r="F1568" s="424"/>
      <c r="G1568" s="424"/>
      <c r="H1568" s="411">
        <f t="shared" si="48"/>
        <v>0</v>
      </c>
      <c r="I1568" s="411">
        <f t="shared" si="49"/>
        <v>0</v>
      </c>
    </row>
    <row r="1569" spans="1:9" s="161" customFormat="1" hidden="1">
      <c r="A1569" s="881"/>
      <c r="B1569" s="311"/>
      <c r="C1569" s="314"/>
      <c r="D1569" s="314"/>
      <c r="E1569" s="312"/>
      <c r="F1569" s="424"/>
      <c r="G1569" s="424"/>
      <c r="H1569" s="411">
        <f t="shared" si="48"/>
        <v>0</v>
      </c>
      <c r="I1569" s="411">
        <f t="shared" si="49"/>
        <v>0</v>
      </c>
    </row>
    <row r="1570" spans="1:9" s="161" customFormat="1" hidden="1">
      <c r="A1570" s="881"/>
      <c r="B1570" s="311"/>
      <c r="C1570" s="314"/>
      <c r="D1570" s="314"/>
      <c r="E1570" s="312"/>
      <c r="F1570" s="424"/>
      <c r="G1570" s="424"/>
      <c r="H1570" s="411">
        <f t="shared" si="48"/>
        <v>0</v>
      </c>
      <c r="I1570" s="411">
        <f t="shared" si="49"/>
        <v>0</v>
      </c>
    </row>
    <row r="1571" spans="1:9" s="161" customFormat="1" hidden="1">
      <c r="A1571" s="881"/>
      <c r="B1571" s="311"/>
      <c r="C1571" s="314"/>
      <c r="D1571" s="314"/>
      <c r="E1571" s="312"/>
      <c r="F1571" s="424"/>
      <c r="G1571" s="424"/>
      <c r="H1571" s="411">
        <f t="shared" si="48"/>
        <v>0</v>
      </c>
      <c r="I1571" s="411">
        <f t="shared" si="49"/>
        <v>0</v>
      </c>
    </row>
    <row r="1572" spans="1:9" s="149" customFormat="1" hidden="1">
      <c r="A1572" s="851"/>
      <c r="B1572" s="224"/>
      <c r="C1572" s="314"/>
      <c r="D1572" s="314"/>
      <c r="E1572" s="315"/>
      <c r="F1572" s="424"/>
      <c r="G1572" s="424"/>
      <c r="H1572" s="411">
        <f t="shared" si="48"/>
        <v>0</v>
      </c>
      <c r="I1572" s="411">
        <f t="shared" si="49"/>
        <v>0</v>
      </c>
    </row>
    <row r="1573" spans="1:9" s="149" customFormat="1" hidden="1">
      <c r="A1573" s="851"/>
      <c r="B1573" s="224"/>
      <c r="C1573" s="314"/>
      <c r="D1573" s="314"/>
      <c r="E1573" s="314"/>
      <c r="F1573" s="424"/>
      <c r="G1573" s="424"/>
      <c r="H1573" s="411">
        <f t="shared" si="48"/>
        <v>0</v>
      </c>
      <c r="I1573" s="411">
        <f t="shared" si="49"/>
        <v>0</v>
      </c>
    </row>
    <row r="1574" spans="1:9" s="149" customFormat="1" hidden="1">
      <c r="A1574" s="851"/>
      <c r="B1574" s="224"/>
      <c r="C1574" s="314"/>
      <c r="D1574" s="314"/>
      <c r="E1574" s="314"/>
      <c r="F1574" s="424"/>
      <c r="G1574" s="424"/>
      <c r="H1574" s="411">
        <f t="shared" si="48"/>
        <v>0</v>
      </c>
      <c r="I1574" s="411">
        <f t="shared" si="49"/>
        <v>0</v>
      </c>
    </row>
    <row r="1575" spans="1:9" s="149" customFormat="1" hidden="1">
      <c r="A1575" s="851"/>
      <c r="B1575" s="224"/>
      <c r="C1575" s="314"/>
      <c r="D1575" s="314"/>
      <c r="E1575" s="314"/>
      <c r="F1575" s="424"/>
      <c r="G1575" s="424"/>
      <c r="H1575" s="411">
        <f t="shared" si="48"/>
        <v>0</v>
      </c>
      <c r="I1575" s="411">
        <f t="shared" si="49"/>
        <v>0</v>
      </c>
    </row>
    <row r="1576" spans="1:9" s="149" customFormat="1" hidden="1">
      <c r="A1576" s="851"/>
      <c r="B1576" s="224"/>
      <c r="C1576" s="314"/>
      <c r="D1576" s="314"/>
      <c r="E1576" s="315"/>
      <c r="F1576" s="424"/>
      <c r="G1576" s="424"/>
      <c r="H1576" s="411">
        <f t="shared" si="48"/>
        <v>0</v>
      </c>
      <c r="I1576" s="411">
        <f t="shared" si="49"/>
        <v>0</v>
      </c>
    </row>
    <row r="1577" spans="1:9" s="149" customFormat="1" hidden="1">
      <c r="A1577" s="851"/>
      <c r="B1577" s="224"/>
      <c r="C1577" s="314"/>
      <c r="D1577" s="314"/>
      <c r="E1577" s="315"/>
      <c r="F1577" s="424"/>
      <c r="G1577" s="424"/>
      <c r="H1577" s="411">
        <f t="shared" si="48"/>
        <v>0</v>
      </c>
      <c r="I1577" s="411">
        <f t="shared" si="49"/>
        <v>0</v>
      </c>
    </row>
    <row r="1578" spans="1:9" s="149" customFormat="1" hidden="1">
      <c r="A1578" s="851"/>
      <c r="B1578" s="224"/>
      <c r="C1578" s="314"/>
      <c r="D1578" s="314"/>
      <c r="E1578" s="315"/>
      <c r="F1578" s="424"/>
      <c r="G1578" s="424"/>
      <c r="H1578" s="411">
        <f t="shared" si="48"/>
        <v>0</v>
      </c>
      <c r="I1578" s="411">
        <f t="shared" si="49"/>
        <v>0</v>
      </c>
    </row>
    <row r="1579" spans="1:9" s="149" customFormat="1" hidden="1">
      <c r="A1579" s="851"/>
      <c r="B1579" s="224"/>
      <c r="C1579" s="314"/>
      <c r="D1579" s="314"/>
      <c r="E1579" s="315"/>
      <c r="F1579" s="424"/>
      <c r="G1579" s="424"/>
      <c r="H1579" s="411">
        <f t="shared" si="48"/>
        <v>0</v>
      </c>
      <c r="I1579" s="411">
        <f t="shared" si="49"/>
        <v>0</v>
      </c>
    </row>
    <row r="1580" spans="1:9" s="149" customFormat="1" hidden="1">
      <c r="A1580" s="851"/>
      <c r="B1580" s="224"/>
      <c r="C1580" s="314"/>
      <c r="D1580" s="314"/>
      <c r="E1580" s="315"/>
      <c r="F1580" s="424"/>
      <c r="G1580" s="424"/>
      <c r="H1580" s="411">
        <f t="shared" si="48"/>
        <v>0</v>
      </c>
      <c r="I1580" s="411">
        <f t="shared" si="49"/>
        <v>0</v>
      </c>
    </row>
    <row r="1581" spans="1:9" s="149" customFormat="1" hidden="1">
      <c r="A1581" s="851"/>
      <c r="B1581" s="224"/>
      <c r="C1581" s="314"/>
      <c r="D1581" s="314"/>
      <c r="E1581" s="315"/>
      <c r="F1581" s="424"/>
      <c r="G1581" s="424"/>
      <c r="H1581" s="411">
        <f t="shared" si="48"/>
        <v>0</v>
      </c>
      <c r="I1581" s="411">
        <f t="shared" si="49"/>
        <v>0</v>
      </c>
    </row>
    <row r="1582" spans="1:9" s="149" customFormat="1" hidden="1">
      <c r="A1582" s="851"/>
      <c r="B1582" s="224"/>
      <c r="C1582" s="314"/>
      <c r="D1582" s="314"/>
      <c r="E1582" s="315"/>
      <c r="F1582" s="424"/>
      <c r="G1582" s="424"/>
      <c r="H1582" s="411">
        <f t="shared" si="48"/>
        <v>0</v>
      </c>
      <c r="I1582" s="411">
        <f t="shared" si="49"/>
        <v>0</v>
      </c>
    </row>
    <row r="1583" spans="1:9" s="149" customFormat="1" hidden="1">
      <c r="A1583" s="851"/>
      <c r="B1583" s="224"/>
      <c r="C1583" s="315"/>
      <c r="D1583" s="315"/>
      <c r="E1583" s="315"/>
      <c r="F1583" s="424"/>
      <c r="G1583" s="424"/>
      <c r="H1583" s="411">
        <f t="shared" si="48"/>
        <v>0</v>
      </c>
      <c r="I1583" s="411">
        <f t="shared" si="49"/>
        <v>0</v>
      </c>
    </row>
    <row r="1584" spans="1:9" s="149" customFormat="1" hidden="1">
      <c r="A1584" s="851"/>
      <c r="B1584" s="224"/>
      <c r="C1584" s="315"/>
      <c r="D1584" s="315"/>
      <c r="E1584" s="315"/>
      <c r="F1584" s="424"/>
      <c r="G1584" s="424"/>
      <c r="H1584" s="411">
        <f t="shared" si="48"/>
        <v>0</v>
      </c>
      <c r="I1584" s="411">
        <f t="shared" si="49"/>
        <v>0</v>
      </c>
    </row>
    <row r="1585" spans="1:9" s="149" customFormat="1" hidden="1">
      <c r="A1585" s="851"/>
      <c r="B1585" s="224"/>
      <c r="C1585" s="315"/>
      <c r="D1585" s="315"/>
      <c r="E1585" s="315"/>
      <c r="F1585" s="424"/>
      <c r="G1585" s="424"/>
      <c r="H1585" s="411">
        <f t="shared" si="48"/>
        <v>0</v>
      </c>
      <c r="I1585" s="411">
        <f t="shared" si="49"/>
        <v>0</v>
      </c>
    </row>
    <row r="1586" spans="1:9" s="149" customFormat="1" hidden="1">
      <c r="A1586" s="851"/>
      <c r="B1586" s="224"/>
      <c r="C1586" s="315"/>
      <c r="D1586" s="315"/>
      <c r="E1586" s="315"/>
      <c r="F1586" s="424"/>
      <c r="G1586" s="424"/>
      <c r="H1586" s="411">
        <f t="shared" si="48"/>
        <v>0</v>
      </c>
      <c r="I1586" s="411">
        <f t="shared" si="49"/>
        <v>0</v>
      </c>
    </row>
    <row r="1587" spans="1:9" s="149" customFormat="1" hidden="1">
      <c r="A1587" s="851"/>
      <c r="B1587" s="224"/>
      <c r="C1587" s="315"/>
      <c r="D1587" s="315"/>
      <c r="E1587" s="315"/>
      <c r="F1587" s="424"/>
      <c r="G1587" s="424"/>
      <c r="H1587" s="411">
        <f t="shared" si="48"/>
        <v>0</v>
      </c>
      <c r="I1587" s="411">
        <f t="shared" si="49"/>
        <v>0</v>
      </c>
    </row>
    <row r="1588" spans="1:9" s="149" customFormat="1" hidden="1">
      <c r="A1588" s="851"/>
      <c r="B1588" s="224"/>
      <c r="C1588" s="315"/>
      <c r="D1588" s="315"/>
      <c r="E1588" s="315"/>
      <c r="F1588" s="424"/>
      <c r="G1588" s="424"/>
      <c r="H1588" s="411">
        <f t="shared" si="48"/>
        <v>0</v>
      </c>
      <c r="I1588" s="411">
        <f t="shared" si="49"/>
        <v>0</v>
      </c>
    </row>
    <row r="1589" spans="1:9" s="149" customFormat="1" hidden="1">
      <c r="A1589" s="851"/>
      <c r="B1589" s="224"/>
      <c r="C1589" s="314"/>
      <c r="D1589" s="314"/>
      <c r="E1589" s="315"/>
      <c r="F1589" s="424"/>
      <c r="G1589" s="424"/>
      <c r="H1589" s="411">
        <f t="shared" si="48"/>
        <v>0</v>
      </c>
      <c r="I1589" s="411">
        <f t="shared" si="49"/>
        <v>0</v>
      </c>
    </row>
    <row r="1590" spans="1:9" s="149" customFormat="1" hidden="1">
      <c r="A1590" s="851"/>
      <c r="B1590" s="224"/>
      <c r="C1590" s="314"/>
      <c r="D1590" s="314"/>
      <c r="E1590" s="315"/>
      <c r="F1590" s="424"/>
      <c r="G1590" s="424"/>
      <c r="H1590" s="411">
        <f t="shared" si="48"/>
        <v>0</v>
      </c>
      <c r="I1590" s="411">
        <f t="shared" si="49"/>
        <v>0</v>
      </c>
    </row>
    <row r="1591" spans="1:9" s="149" customFormat="1" hidden="1">
      <c r="A1591" s="851"/>
      <c r="B1591" s="224"/>
      <c r="C1591" s="314"/>
      <c r="D1591" s="314"/>
      <c r="E1591" s="315"/>
      <c r="F1591" s="424"/>
      <c r="G1591" s="424"/>
      <c r="H1591" s="411">
        <f t="shared" si="48"/>
        <v>0</v>
      </c>
      <c r="I1591" s="411">
        <f t="shared" si="49"/>
        <v>0</v>
      </c>
    </row>
    <row r="1592" spans="1:9" s="149" customFormat="1" hidden="1">
      <c r="A1592" s="851"/>
      <c r="B1592" s="224"/>
      <c r="C1592" s="314"/>
      <c r="D1592" s="314"/>
      <c r="E1592" s="315"/>
      <c r="F1592" s="424"/>
      <c r="G1592" s="424"/>
      <c r="H1592" s="411">
        <f t="shared" si="48"/>
        <v>0</v>
      </c>
      <c r="I1592" s="411">
        <f t="shared" si="49"/>
        <v>0</v>
      </c>
    </row>
    <row r="1593" spans="1:9" s="149" customFormat="1" hidden="1">
      <c r="A1593" s="851"/>
      <c r="B1593" s="224"/>
      <c r="C1593" s="314"/>
      <c r="D1593" s="314"/>
      <c r="E1593" s="315"/>
      <c r="F1593" s="424"/>
      <c r="G1593" s="424"/>
      <c r="H1593" s="411">
        <f t="shared" si="48"/>
        <v>0</v>
      </c>
      <c r="I1593" s="411">
        <f t="shared" si="49"/>
        <v>0</v>
      </c>
    </row>
    <row r="1594" spans="1:9" s="149" customFormat="1" hidden="1">
      <c r="A1594" s="851"/>
      <c r="B1594" s="224"/>
      <c r="C1594" s="314"/>
      <c r="D1594" s="314"/>
      <c r="E1594" s="315"/>
      <c r="F1594" s="424"/>
      <c r="G1594" s="424"/>
      <c r="H1594" s="411">
        <f t="shared" si="48"/>
        <v>0</v>
      </c>
      <c r="I1594" s="411">
        <f t="shared" si="49"/>
        <v>0</v>
      </c>
    </row>
    <row r="1595" spans="1:9" s="149" customFormat="1" hidden="1">
      <c r="A1595" s="851"/>
      <c r="B1595" s="224"/>
      <c r="C1595" s="314"/>
      <c r="D1595" s="314"/>
      <c r="E1595" s="315"/>
      <c r="F1595" s="424"/>
      <c r="G1595" s="424"/>
      <c r="H1595" s="411">
        <f t="shared" si="48"/>
        <v>0</v>
      </c>
      <c r="I1595" s="411">
        <f t="shared" si="49"/>
        <v>0</v>
      </c>
    </row>
    <row r="1596" spans="1:9" s="149" customFormat="1" hidden="1">
      <c r="A1596" s="851"/>
      <c r="B1596" s="224"/>
      <c r="C1596" s="314"/>
      <c r="D1596" s="314"/>
      <c r="E1596" s="315"/>
      <c r="F1596" s="424"/>
      <c r="G1596" s="424"/>
      <c r="H1596" s="411">
        <f t="shared" si="48"/>
        <v>0</v>
      </c>
      <c r="I1596" s="411">
        <f t="shared" si="49"/>
        <v>0</v>
      </c>
    </row>
    <row r="1597" spans="1:9" s="149" customFormat="1" hidden="1">
      <c r="A1597" s="851"/>
      <c r="B1597" s="224"/>
      <c r="C1597" s="314"/>
      <c r="D1597" s="314"/>
      <c r="E1597" s="315"/>
      <c r="F1597" s="424"/>
      <c r="G1597" s="424"/>
      <c r="H1597" s="411">
        <f t="shared" si="48"/>
        <v>0</v>
      </c>
      <c r="I1597" s="411">
        <f t="shared" si="49"/>
        <v>0</v>
      </c>
    </row>
    <row r="1598" spans="1:9" s="149" customFormat="1" hidden="1">
      <c r="A1598" s="851"/>
      <c r="B1598" s="224"/>
      <c r="C1598" s="314"/>
      <c r="D1598" s="314"/>
      <c r="E1598" s="315"/>
      <c r="F1598" s="424"/>
      <c r="G1598" s="424"/>
      <c r="H1598" s="411">
        <f t="shared" si="48"/>
        <v>0</v>
      </c>
      <c r="I1598" s="411">
        <f t="shared" si="49"/>
        <v>0</v>
      </c>
    </row>
    <row r="1599" spans="1:9" s="149" customFormat="1" hidden="1">
      <c r="A1599" s="851"/>
      <c r="B1599" s="224"/>
      <c r="C1599" s="314"/>
      <c r="D1599" s="314"/>
      <c r="E1599" s="315"/>
      <c r="F1599" s="424"/>
      <c r="G1599" s="424"/>
      <c r="H1599" s="411">
        <f t="shared" si="48"/>
        <v>0</v>
      </c>
      <c r="I1599" s="411">
        <f t="shared" si="49"/>
        <v>0</v>
      </c>
    </row>
    <row r="1600" spans="1:9" s="476" customFormat="1" hidden="1">
      <c r="A1600" s="884"/>
      <c r="B1600" s="470"/>
      <c r="C1600" s="468"/>
      <c r="D1600" s="468"/>
      <c r="E1600" s="469"/>
      <c r="F1600" s="424"/>
      <c r="G1600" s="424"/>
      <c r="H1600" s="411">
        <f t="shared" si="48"/>
        <v>0</v>
      </c>
      <c r="I1600" s="411">
        <f t="shared" si="49"/>
        <v>0</v>
      </c>
    </row>
    <row r="1601" spans="1:9" s="149" customFormat="1" hidden="1">
      <c r="A1601" s="851"/>
      <c r="B1601" s="224"/>
      <c r="C1601" s="314"/>
      <c r="D1601" s="314"/>
      <c r="E1601" s="315"/>
      <c r="F1601" s="424"/>
      <c r="G1601" s="424"/>
      <c r="H1601" s="411">
        <f t="shared" si="48"/>
        <v>0</v>
      </c>
      <c r="I1601" s="411">
        <f t="shared" si="49"/>
        <v>0</v>
      </c>
    </row>
    <row r="1602" spans="1:9" s="476" customFormat="1" hidden="1">
      <c r="A1602" s="884"/>
      <c r="B1602" s="470"/>
      <c r="C1602" s="468"/>
      <c r="D1602" s="468"/>
      <c r="E1602" s="469"/>
      <c r="F1602" s="424"/>
      <c r="G1602" s="424"/>
      <c r="H1602" s="411">
        <f t="shared" si="48"/>
        <v>0</v>
      </c>
      <c r="I1602" s="411">
        <f t="shared" si="49"/>
        <v>0</v>
      </c>
    </row>
    <row r="1603" spans="1:9" s="149" customFormat="1" hidden="1">
      <c r="A1603" s="851"/>
      <c r="B1603" s="224"/>
      <c r="C1603" s="314"/>
      <c r="D1603" s="314"/>
      <c r="E1603" s="315"/>
      <c r="F1603" s="424"/>
      <c r="G1603" s="424"/>
      <c r="H1603" s="411">
        <f t="shared" si="48"/>
        <v>0</v>
      </c>
      <c r="I1603" s="411">
        <f t="shared" si="49"/>
        <v>0</v>
      </c>
    </row>
    <row r="1604" spans="1:9" s="149" customFormat="1" hidden="1">
      <c r="A1604" s="851"/>
      <c r="B1604" s="224"/>
      <c r="C1604" s="314"/>
      <c r="D1604" s="314"/>
      <c r="E1604" s="315"/>
      <c r="F1604" s="424"/>
      <c r="G1604" s="424"/>
      <c r="H1604" s="411">
        <f t="shared" si="48"/>
        <v>0</v>
      </c>
      <c r="I1604" s="411">
        <f t="shared" si="49"/>
        <v>0</v>
      </c>
    </row>
    <row r="1605" spans="1:9" s="149" customFormat="1" hidden="1">
      <c r="A1605" s="851"/>
      <c r="B1605" s="224"/>
      <c r="C1605" s="314"/>
      <c r="D1605" s="314"/>
      <c r="E1605" s="315"/>
      <c r="F1605" s="424"/>
      <c r="G1605" s="424"/>
      <c r="H1605" s="411">
        <f t="shared" si="48"/>
        <v>0</v>
      </c>
      <c r="I1605" s="411">
        <f t="shared" si="49"/>
        <v>0</v>
      </c>
    </row>
    <row r="1606" spans="1:9" s="149" customFormat="1" hidden="1">
      <c r="A1606" s="851"/>
      <c r="B1606" s="400"/>
      <c r="C1606" s="314"/>
      <c r="D1606" s="314"/>
      <c r="E1606" s="315"/>
      <c r="F1606" s="424"/>
      <c r="G1606" s="424"/>
      <c r="H1606" s="411">
        <f t="shared" si="48"/>
        <v>0</v>
      </c>
      <c r="I1606" s="411">
        <f t="shared" si="49"/>
        <v>0</v>
      </c>
    </row>
    <row r="1607" spans="1:9" s="149" customFormat="1" hidden="1">
      <c r="A1607" s="851"/>
      <c r="B1607" s="224"/>
      <c r="C1607" s="314"/>
      <c r="D1607" s="314"/>
      <c r="E1607" s="315"/>
      <c r="F1607" s="424"/>
      <c r="G1607" s="424"/>
      <c r="H1607" s="411">
        <f t="shared" si="48"/>
        <v>0</v>
      </c>
      <c r="I1607" s="411">
        <f t="shared" si="49"/>
        <v>0</v>
      </c>
    </row>
    <row r="1608" spans="1:9" s="149" customFormat="1" hidden="1">
      <c r="A1608" s="851"/>
      <c r="B1608" s="224"/>
      <c r="C1608" s="314"/>
      <c r="D1608" s="314"/>
      <c r="E1608" s="315"/>
      <c r="F1608" s="424"/>
      <c r="G1608" s="424"/>
      <c r="H1608" s="411">
        <f t="shared" si="48"/>
        <v>0</v>
      </c>
      <c r="I1608" s="411">
        <f t="shared" si="49"/>
        <v>0</v>
      </c>
    </row>
    <row r="1609" spans="1:9" s="149" customFormat="1" hidden="1">
      <c r="A1609" s="851"/>
      <c r="B1609" s="224"/>
      <c r="C1609" s="314"/>
      <c r="D1609" s="314"/>
      <c r="E1609" s="315"/>
      <c r="F1609" s="424"/>
      <c r="G1609" s="424"/>
      <c r="H1609" s="411">
        <f t="shared" ref="H1609:H1672" si="50">E1609+D1609-C1609</f>
        <v>0</v>
      </c>
      <c r="I1609" s="411">
        <f t="shared" ref="I1609:I1672" si="51">SUM(C1609:E1609)</f>
        <v>0</v>
      </c>
    </row>
    <row r="1610" spans="1:9" s="149" customFormat="1" hidden="1">
      <c r="A1610" s="851"/>
      <c r="B1610" s="224"/>
      <c r="C1610" s="314"/>
      <c r="D1610" s="314"/>
      <c r="E1610" s="315"/>
      <c r="F1610" s="424"/>
      <c r="G1610" s="424"/>
      <c r="H1610" s="411">
        <f t="shared" si="50"/>
        <v>0</v>
      </c>
      <c r="I1610" s="411">
        <f t="shared" si="51"/>
        <v>0</v>
      </c>
    </row>
    <row r="1611" spans="1:9" s="149" customFormat="1" hidden="1">
      <c r="A1611" s="851"/>
      <c r="B1611" s="224"/>
      <c r="C1611" s="314"/>
      <c r="D1611" s="314"/>
      <c r="E1611" s="315"/>
      <c r="F1611" s="424"/>
      <c r="G1611" s="424"/>
      <c r="H1611" s="411">
        <f t="shared" si="50"/>
        <v>0</v>
      </c>
      <c r="I1611" s="411">
        <f t="shared" si="51"/>
        <v>0</v>
      </c>
    </row>
    <row r="1612" spans="1:9" s="149" customFormat="1" hidden="1">
      <c r="A1612" s="851"/>
      <c r="B1612" s="224"/>
      <c r="C1612" s="314"/>
      <c r="D1612" s="314"/>
      <c r="E1612" s="315"/>
      <c r="F1612" s="424"/>
      <c r="G1612" s="424"/>
      <c r="H1612" s="411">
        <f t="shared" si="50"/>
        <v>0</v>
      </c>
      <c r="I1612" s="411">
        <f t="shared" si="51"/>
        <v>0</v>
      </c>
    </row>
    <row r="1613" spans="1:9" s="149" customFormat="1" hidden="1">
      <c r="A1613" s="851"/>
      <c r="B1613" s="224"/>
      <c r="C1613" s="465"/>
      <c r="D1613" s="315"/>
      <c r="E1613" s="315"/>
      <c r="F1613" s="424"/>
      <c r="G1613" s="424"/>
      <c r="H1613" s="411">
        <f t="shared" si="50"/>
        <v>0</v>
      </c>
      <c r="I1613" s="411">
        <f t="shared" si="51"/>
        <v>0</v>
      </c>
    </row>
    <row r="1614" spans="1:9" s="149" customFormat="1" hidden="1">
      <c r="A1614" s="851"/>
      <c r="B1614" s="224"/>
      <c r="C1614" s="465"/>
      <c r="D1614" s="315"/>
      <c r="E1614" s="315"/>
      <c r="F1614" s="424"/>
      <c r="G1614" s="424"/>
      <c r="H1614" s="411">
        <f t="shared" si="50"/>
        <v>0</v>
      </c>
      <c r="I1614" s="411">
        <f t="shared" si="51"/>
        <v>0</v>
      </c>
    </row>
    <row r="1615" spans="1:9" s="149" customFormat="1" hidden="1">
      <c r="A1615" s="851"/>
      <c r="B1615" s="224"/>
      <c r="C1615" s="465"/>
      <c r="D1615" s="315"/>
      <c r="E1615" s="315"/>
      <c r="F1615" s="424"/>
      <c r="G1615" s="424"/>
      <c r="H1615" s="411">
        <f t="shared" si="50"/>
        <v>0</v>
      </c>
      <c r="I1615" s="411">
        <f t="shared" si="51"/>
        <v>0</v>
      </c>
    </row>
    <row r="1616" spans="1:9" s="149" customFormat="1" hidden="1">
      <c r="A1616" s="851"/>
      <c r="B1616" s="224"/>
      <c r="C1616" s="465"/>
      <c r="D1616" s="315"/>
      <c r="E1616" s="315"/>
      <c r="F1616" s="424"/>
      <c r="G1616" s="424"/>
      <c r="H1616" s="411">
        <f t="shared" si="50"/>
        <v>0</v>
      </c>
      <c r="I1616" s="411">
        <f t="shared" si="51"/>
        <v>0</v>
      </c>
    </row>
    <row r="1617" spans="1:9" s="149" customFormat="1" hidden="1">
      <c r="A1617" s="851"/>
      <c r="B1617" s="224"/>
      <c r="C1617" s="465"/>
      <c r="D1617" s="315"/>
      <c r="E1617" s="315"/>
      <c r="F1617" s="424"/>
      <c r="G1617" s="424"/>
      <c r="H1617" s="411">
        <f t="shared" si="50"/>
        <v>0</v>
      </c>
      <c r="I1617" s="411">
        <f t="shared" si="51"/>
        <v>0</v>
      </c>
    </row>
    <row r="1618" spans="1:9" s="149" customFormat="1" hidden="1">
      <c r="A1618" s="851"/>
      <c r="B1618" s="224"/>
      <c r="C1618" s="465"/>
      <c r="D1618" s="315"/>
      <c r="E1618" s="315"/>
      <c r="F1618" s="424"/>
      <c r="G1618" s="424"/>
      <c r="H1618" s="411">
        <f t="shared" si="50"/>
        <v>0</v>
      </c>
      <c r="I1618" s="411">
        <f t="shared" si="51"/>
        <v>0</v>
      </c>
    </row>
    <row r="1619" spans="1:9" s="149" customFormat="1" hidden="1">
      <c r="A1619" s="851"/>
      <c r="B1619" s="224"/>
      <c r="C1619" s="465"/>
      <c r="D1619" s="315"/>
      <c r="E1619" s="315"/>
      <c r="F1619" s="424"/>
      <c r="G1619" s="424"/>
      <c r="H1619" s="411">
        <f t="shared" si="50"/>
        <v>0</v>
      </c>
      <c r="I1619" s="411">
        <f t="shared" si="51"/>
        <v>0</v>
      </c>
    </row>
    <row r="1620" spans="1:9" s="149" customFormat="1" hidden="1">
      <c r="A1620" s="851"/>
      <c r="B1620" s="224"/>
      <c r="C1620" s="465"/>
      <c r="D1620" s="315"/>
      <c r="E1620" s="315"/>
      <c r="F1620" s="424"/>
      <c r="G1620" s="424"/>
      <c r="H1620" s="411">
        <f t="shared" si="50"/>
        <v>0</v>
      </c>
      <c r="I1620" s="411">
        <f t="shared" si="51"/>
        <v>0</v>
      </c>
    </row>
    <row r="1621" spans="1:9" s="149" customFormat="1" hidden="1">
      <c r="A1621" s="851"/>
      <c r="B1621" s="224"/>
      <c r="C1621" s="465"/>
      <c r="D1621" s="315"/>
      <c r="E1621" s="315"/>
      <c r="F1621" s="424"/>
      <c r="G1621" s="424"/>
      <c r="H1621" s="411">
        <f t="shared" si="50"/>
        <v>0</v>
      </c>
      <c r="I1621" s="411">
        <f t="shared" si="51"/>
        <v>0</v>
      </c>
    </row>
    <row r="1622" spans="1:9" s="149" customFormat="1" hidden="1">
      <c r="A1622" s="851"/>
      <c r="B1622" s="224"/>
      <c r="C1622" s="465"/>
      <c r="D1622" s="315"/>
      <c r="E1622" s="315"/>
      <c r="F1622" s="424"/>
      <c r="G1622" s="424"/>
      <c r="H1622" s="411">
        <f t="shared" si="50"/>
        <v>0</v>
      </c>
      <c r="I1622" s="411">
        <f t="shared" si="51"/>
        <v>0</v>
      </c>
    </row>
    <row r="1623" spans="1:9" s="149" customFormat="1" hidden="1">
      <c r="A1623" s="851"/>
      <c r="B1623" s="224"/>
      <c r="C1623" s="465"/>
      <c r="D1623" s="315"/>
      <c r="E1623" s="315"/>
      <c r="F1623" s="424"/>
      <c r="G1623" s="424"/>
      <c r="H1623" s="411">
        <f t="shared" si="50"/>
        <v>0</v>
      </c>
      <c r="I1623" s="411">
        <f t="shared" si="51"/>
        <v>0</v>
      </c>
    </row>
    <row r="1624" spans="1:9" s="149" customFormat="1" hidden="1">
      <c r="A1624" s="851"/>
      <c r="B1624" s="224"/>
      <c r="C1624" s="465"/>
      <c r="D1624" s="315"/>
      <c r="E1624" s="315"/>
      <c r="F1624" s="424"/>
      <c r="G1624" s="424"/>
      <c r="H1624" s="411">
        <f t="shared" si="50"/>
        <v>0</v>
      </c>
      <c r="I1624" s="411">
        <f t="shared" si="51"/>
        <v>0</v>
      </c>
    </row>
    <row r="1625" spans="1:9" s="149" customFormat="1" hidden="1">
      <c r="A1625" s="851"/>
      <c r="B1625" s="224"/>
      <c r="C1625" s="465"/>
      <c r="D1625" s="315"/>
      <c r="E1625" s="315"/>
      <c r="F1625" s="424"/>
      <c r="G1625" s="424"/>
      <c r="H1625" s="411">
        <f t="shared" si="50"/>
        <v>0</v>
      </c>
      <c r="I1625" s="411">
        <f t="shared" si="51"/>
        <v>0</v>
      </c>
    </row>
    <row r="1626" spans="1:9" s="149" customFormat="1" hidden="1">
      <c r="A1626" s="851"/>
      <c r="B1626" s="224"/>
      <c r="C1626" s="465"/>
      <c r="D1626" s="315"/>
      <c r="E1626" s="315"/>
      <c r="F1626" s="424"/>
      <c r="G1626" s="424"/>
      <c r="H1626" s="411">
        <f t="shared" si="50"/>
        <v>0</v>
      </c>
      <c r="I1626" s="411">
        <f t="shared" si="51"/>
        <v>0</v>
      </c>
    </row>
    <row r="1627" spans="1:9" s="149" customFormat="1" hidden="1">
      <c r="A1627" s="851"/>
      <c r="B1627" s="224"/>
      <c r="C1627" s="465"/>
      <c r="D1627" s="315"/>
      <c r="E1627" s="315"/>
      <c r="F1627" s="424"/>
      <c r="G1627" s="424"/>
      <c r="H1627" s="411">
        <f t="shared" si="50"/>
        <v>0</v>
      </c>
      <c r="I1627" s="411">
        <f t="shared" si="51"/>
        <v>0</v>
      </c>
    </row>
    <row r="1628" spans="1:9" s="149" customFormat="1" hidden="1">
      <c r="A1628" s="851"/>
      <c r="B1628" s="224"/>
      <c r="C1628" s="465"/>
      <c r="D1628" s="315"/>
      <c r="E1628" s="315"/>
      <c r="F1628" s="424"/>
      <c r="G1628" s="424"/>
      <c r="H1628" s="411">
        <f t="shared" si="50"/>
        <v>0</v>
      </c>
      <c r="I1628" s="411">
        <f t="shared" si="51"/>
        <v>0</v>
      </c>
    </row>
    <row r="1629" spans="1:9" s="149" customFormat="1" hidden="1">
      <c r="A1629" s="851"/>
      <c r="B1629" s="224"/>
      <c r="C1629" s="465"/>
      <c r="D1629" s="315"/>
      <c r="E1629" s="315"/>
      <c r="F1629" s="424"/>
      <c r="G1629" s="424"/>
      <c r="H1629" s="411">
        <f t="shared" si="50"/>
        <v>0</v>
      </c>
      <c r="I1629" s="411">
        <f t="shared" si="51"/>
        <v>0</v>
      </c>
    </row>
    <row r="1630" spans="1:9" s="149" customFormat="1" hidden="1">
      <c r="A1630" s="851"/>
      <c r="B1630" s="224"/>
      <c r="C1630" s="465"/>
      <c r="D1630" s="315"/>
      <c r="E1630" s="315"/>
      <c r="F1630" s="424"/>
      <c r="G1630" s="424"/>
      <c r="H1630" s="411">
        <f t="shared" si="50"/>
        <v>0</v>
      </c>
      <c r="I1630" s="411">
        <f t="shared" si="51"/>
        <v>0</v>
      </c>
    </row>
    <row r="1631" spans="1:9" s="149" customFormat="1" hidden="1">
      <c r="A1631" s="851"/>
      <c r="B1631" s="224"/>
      <c r="C1631" s="314"/>
      <c r="D1631" s="314"/>
      <c r="E1631" s="315"/>
      <c r="F1631" s="424"/>
      <c r="G1631" s="424"/>
      <c r="H1631" s="411">
        <f t="shared" si="50"/>
        <v>0</v>
      </c>
      <c r="I1631" s="411">
        <f t="shared" si="51"/>
        <v>0</v>
      </c>
    </row>
    <row r="1632" spans="1:9" s="149" customFormat="1" hidden="1">
      <c r="A1632" s="851"/>
      <c r="B1632" s="224"/>
      <c r="C1632" s="314"/>
      <c r="D1632" s="314"/>
      <c r="E1632" s="315"/>
      <c r="F1632" s="424"/>
      <c r="G1632" s="424"/>
      <c r="H1632" s="411">
        <f t="shared" si="50"/>
        <v>0</v>
      </c>
      <c r="I1632" s="411">
        <f t="shared" si="51"/>
        <v>0</v>
      </c>
    </row>
    <row r="1633" spans="1:9" s="149" customFormat="1" hidden="1">
      <c r="A1633" s="851"/>
      <c r="B1633" s="224"/>
      <c r="C1633" s="314"/>
      <c r="D1633" s="314"/>
      <c r="E1633" s="315"/>
      <c r="F1633" s="424"/>
      <c r="G1633" s="424"/>
      <c r="H1633" s="411">
        <f t="shared" si="50"/>
        <v>0</v>
      </c>
      <c r="I1633" s="411">
        <f t="shared" si="51"/>
        <v>0</v>
      </c>
    </row>
    <row r="1634" spans="1:9" s="149" customFormat="1" hidden="1">
      <c r="A1634" s="851"/>
      <c r="B1634" s="224"/>
      <c r="C1634" s="314"/>
      <c r="D1634" s="314"/>
      <c r="E1634" s="315"/>
      <c r="F1634" s="424"/>
      <c r="G1634" s="424"/>
      <c r="H1634" s="411">
        <f t="shared" si="50"/>
        <v>0</v>
      </c>
      <c r="I1634" s="411">
        <f t="shared" si="51"/>
        <v>0</v>
      </c>
    </row>
    <row r="1635" spans="1:9" s="149" customFormat="1" hidden="1">
      <c r="A1635" s="851"/>
      <c r="B1635" s="224"/>
      <c r="C1635" s="314"/>
      <c r="D1635" s="314"/>
      <c r="E1635" s="315"/>
      <c r="F1635" s="424"/>
      <c r="G1635" s="424"/>
      <c r="H1635" s="411">
        <f t="shared" si="50"/>
        <v>0</v>
      </c>
      <c r="I1635" s="411">
        <f t="shared" si="51"/>
        <v>0</v>
      </c>
    </row>
    <row r="1636" spans="1:9" s="149" customFormat="1" hidden="1">
      <c r="A1636" s="851"/>
      <c r="B1636" s="224"/>
      <c r="C1636" s="314"/>
      <c r="D1636" s="314"/>
      <c r="E1636" s="315"/>
      <c r="F1636" s="424"/>
      <c r="G1636" s="424"/>
      <c r="H1636" s="411">
        <f t="shared" si="50"/>
        <v>0</v>
      </c>
      <c r="I1636" s="411">
        <f t="shared" si="51"/>
        <v>0</v>
      </c>
    </row>
    <row r="1637" spans="1:9" s="149" customFormat="1" hidden="1">
      <c r="A1637" s="851"/>
      <c r="B1637" s="224"/>
      <c r="C1637" s="314"/>
      <c r="D1637" s="314"/>
      <c r="E1637" s="315"/>
      <c r="F1637" s="424"/>
      <c r="G1637" s="424"/>
      <c r="H1637" s="411">
        <f t="shared" si="50"/>
        <v>0</v>
      </c>
      <c r="I1637" s="411">
        <f t="shared" si="51"/>
        <v>0</v>
      </c>
    </row>
    <row r="1638" spans="1:9" s="149" customFormat="1" hidden="1">
      <c r="A1638" s="880"/>
      <c r="B1638" s="517"/>
      <c r="C1638" s="515"/>
      <c r="D1638" s="515"/>
      <c r="E1638" s="518"/>
      <c r="F1638" s="424"/>
      <c r="G1638" s="424"/>
      <c r="H1638" s="411">
        <f t="shared" si="50"/>
        <v>0</v>
      </c>
      <c r="I1638" s="411">
        <f t="shared" si="51"/>
        <v>0</v>
      </c>
    </row>
    <row r="1639" spans="1:9" s="149" customFormat="1" hidden="1">
      <c r="A1639" s="880"/>
      <c r="B1639" s="224"/>
      <c r="C1639" s="314"/>
      <c r="D1639" s="314"/>
      <c r="E1639" s="315"/>
      <c r="F1639" s="424"/>
      <c r="G1639" s="424"/>
      <c r="H1639" s="411">
        <f t="shared" si="50"/>
        <v>0</v>
      </c>
      <c r="I1639" s="411">
        <f t="shared" si="51"/>
        <v>0</v>
      </c>
    </row>
    <row r="1640" spans="1:9" s="149" customFormat="1" hidden="1">
      <c r="A1640" s="880"/>
      <c r="B1640" s="224"/>
      <c r="C1640" s="314"/>
      <c r="D1640" s="314"/>
      <c r="E1640" s="315"/>
      <c r="F1640" s="424"/>
      <c r="G1640" s="424"/>
      <c r="H1640" s="411">
        <f t="shared" si="50"/>
        <v>0</v>
      </c>
      <c r="I1640" s="411">
        <f t="shared" si="51"/>
        <v>0</v>
      </c>
    </row>
    <row r="1641" spans="1:9" s="149" customFormat="1" ht="18" hidden="1" customHeight="1">
      <c r="A1641" s="880"/>
      <c r="B1641" s="311"/>
      <c r="C1641" s="314"/>
      <c r="D1641" s="314"/>
      <c r="E1641" s="312"/>
      <c r="F1641" s="424"/>
      <c r="G1641" s="424"/>
      <c r="H1641" s="411">
        <f t="shared" si="50"/>
        <v>0</v>
      </c>
      <c r="I1641" s="411">
        <f t="shared" si="51"/>
        <v>0</v>
      </c>
    </row>
    <row r="1642" spans="1:9" s="149" customFormat="1" ht="18" hidden="1" customHeight="1">
      <c r="A1642" s="880"/>
      <c r="B1642" s="311"/>
      <c r="C1642" s="314"/>
      <c r="D1642" s="314"/>
      <c r="E1642" s="312"/>
      <c r="F1642" s="424"/>
      <c r="G1642" s="424"/>
      <c r="H1642" s="411">
        <f t="shared" si="50"/>
        <v>0</v>
      </c>
      <c r="I1642" s="411">
        <f t="shared" si="51"/>
        <v>0</v>
      </c>
    </row>
    <row r="1643" spans="1:9" s="149" customFormat="1" ht="18" hidden="1" customHeight="1">
      <c r="A1643" s="880"/>
      <c r="B1643" s="311"/>
      <c r="C1643" s="314"/>
      <c r="D1643" s="314"/>
      <c r="E1643" s="312"/>
      <c r="F1643" s="424"/>
      <c r="G1643" s="424"/>
      <c r="H1643" s="411">
        <f t="shared" si="50"/>
        <v>0</v>
      </c>
      <c r="I1643" s="411">
        <f t="shared" si="51"/>
        <v>0</v>
      </c>
    </row>
    <row r="1644" spans="1:9" s="149" customFormat="1" ht="18" hidden="1" customHeight="1">
      <c r="A1644" s="880"/>
      <c r="B1644" s="311"/>
      <c r="C1644" s="314"/>
      <c r="D1644" s="314"/>
      <c r="E1644" s="312"/>
      <c r="F1644" s="424"/>
      <c r="G1644" s="424"/>
      <c r="H1644" s="411">
        <f t="shared" si="50"/>
        <v>0</v>
      </c>
      <c r="I1644" s="411">
        <f t="shared" si="51"/>
        <v>0</v>
      </c>
    </row>
    <row r="1645" spans="1:9" s="149" customFormat="1" ht="18" hidden="1" customHeight="1">
      <c r="A1645" s="880"/>
      <c r="B1645" s="311"/>
      <c r="C1645" s="314"/>
      <c r="D1645" s="314"/>
      <c r="E1645" s="312"/>
      <c r="F1645" s="424"/>
      <c r="G1645" s="424"/>
      <c r="H1645" s="411">
        <f t="shared" si="50"/>
        <v>0</v>
      </c>
      <c r="I1645" s="411">
        <f t="shared" si="51"/>
        <v>0</v>
      </c>
    </row>
    <row r="1646" spans="1:9" s="149" customFormat="1" ht="18" hidden="1" customHeight="1">
      <c r="A1646" s="880"/>
      <c r="B1646" s="311"/>
      <c r="C1646" s="314"/>
      <c r="D1646" s="314"/>
      <c r="E1646" s="312"/>
      <c r="F1646" s="424"/>
      <c r="G1646" s="424"/>
      <c r="H1646" s="411">
        <f t="shared" si="50"/>
        <v>0</v>
      </c>
      <c r="I1646" s="411">
        <f t="shared" si="51"/>
        <v>0</v>
      </c>
    </row>
    <row r="1647" spans="1:9" s="149" customFormat="1" ht="18" hidden="1" customHeight="1">
      <c r="A1647" s="880"/>
      <c r="B1647" s="224"/>
      <c r="C1647" s="314"/>
      <c r="D1647" s="314"/>
      <c r="E1647" s="315"/>
      <c r="F1647" s="424"/>
      <c r="G1647" s="424"/>
      <c r="H1647" s="411">
        <f t="shared" si="50"/>
        <v>0</v>
      </c>
      <c r="I1647" s="411">
        <f t="shared" si="51"/>
        <v>0</v>
      </c>
    </row>
    <row r="1648" spans="1:9" s="149" customFormat="1" ht="18" hidden="1" customHeight="1">
      <c r="A1648" s="880"/>
      <c r="B1648" s="500"/>
      <c r="C1648" s="501"/>
      <c r="D1648" s="501"/>
      <c r="E1648" s="502"/>
      <c r="F1648" s="424"/>
      <c r="G1648" s="424"/>
      <c r="H1648" s="411">
        <f t="shared" si="50"/>
        <v>0</v>
      </c>
      <c r="I1648" s="411">
        <f t="shared" si="51"/>
        <v>0</v>
      </c>
    </row>
    <row r="1649" spans="1:10" hidden="1">
      <c r="A1649" s="881"/>
      <c r="B1649" s="383" t="s">
        <v>900</v>
      </c>
      <c r="C1649" s="413">
        <f>SUM(C1534:C1648)</f>
        <v>0</v>
      </c>
      <c r="D1649" s="413">
        <f>SUM(D1534:D1648)</f>
        <v>0</v>
      </c>
      <c r="E1649" s="413">
        <f>SUM(E1534:E1648)</f>
        <v>0</v>
      </c>
      <c r="F1649" s="495">
        <f>SUM(F1534:F1542)</f>
        <v>0</v>
      </c>
      <c r="G1649" s="416">
        <f>SUM(G1534:G1542)</f>
        <v>0</v>
      </c>
      <c r="H1649" s="411">
        <f t="shared" si="50"/>
        <v>0</v>
      </c>
      <c r="I1649" s="411">
        <f t="shared" si="51"/>
        <v>0</v>
      </c>
      <c r="J1649" s="160"/>
    </row>
    <row r="1650" spans="1:10" ht="93.75">
      <c r="A1650" s="881" t="s">
        <v>155</v>
      </c>
      <c r="B1650" s="311" t="s">
        <v>55</v>
      </c>
      <c r="C1650" s="363">
        <v>100000</v>
      </c>
      <c r="D1650" s="314"/>
      <c r="E1650" s="312">
        <v>100000</v>
      </c>
      <c r="F1650" s="418"/>
      <c r="G1650" s="418"/>
      <c r="H1650" s="776">
        <f t="shared" si="50"/>
        <v>0</v>
      </c>
      <c r="I1650" s="776">
        <f t="shared" si="51"/>
        <v>200000</v>
      </c>
    </row>
    <row r="1651" spans="1:10" hidden="1">
      <c r="A1651" s="881"/>
      <c r="B1651" s="311"/>
      <c r="C1651" s="314"/>
      <c r="D1651" s="314"/>
      <c r="E1651" s="314"/>
      <c r="F1651" s="418"/>
      <c r="G1651" s="418"/>
      <c r="H1651" s="411">
        <f t="shared" si="50"/>
        <v>0</v>
      </c>
      <c r="I1651" s="411">
        <f t="shared" si="51"/>
        <v>0</v>
      </c>
      <c r="J1651" s="160"/>
    </row>
    <row r="1652" spans="1:10" hidden="1">
      <c r="A1652" s="881"/>
      <c r="B1652" s="311"/>
      <c r="C1652" s="314"/>
      <c r="D1652" s="314"/>
      <c r="E1652" s="314"/>
      <c r="F1652" s="412"/>
      <c r="G1652" s="412"/>
      <c r="H1652" s="411">
        <f t="shared" si="50"/>
        <v>0</v>
      </c>
      <c r="I1652" s="411">
        <f t="shared" si="51"/>
        <v>0</v>
      </c>
      <c r="J1652" s="160"/>
    </row>
    <row r="1653" spans="1:10" hidden="1">
      <c r="A1653" s="881"/>
      <c r="B1653" s="311"/>
      <c r="C1653" s="314"/>
      <c r="D1653" s="314"/>
      <c r="E1653" s="314"/>
      <c r="F1653" s="412"/>
      <c r="G1653" s="412"/>
      <c r="H1653" s="411">
        <f t="shared" si="50"/>
        <v>0</v>
      </c>
      <c r="I1653" s="411">
        <f t="shared" si="51"/>
        <v>0</v>
      </c>
      <c r="J1653" s="160"/>
    </row>
    <row r="1654" spans="1:10" hidden="1">
      <c r="A1654" s="881"/>
      <c r="B1654" s="311"/>
      <c r="C1654" s="314"/>
      <c r="D1654" s="314"/>
      <c r="E1654" s="314"/>
      <c r="F1654" s="412"/>
      <c r="G1654" s="412"/>
      <c r="H1654" s="411">
        <f t="shared" si="50"/>
        <v>0</v>
      </c>
      <c r="I1654" s="411">
        <f t="shared" si="51"/>
        <v>0</v>
      </c>
      <c r="J1654" s="160"/>
    </row>
    <row r="1655" spans="1:10" hidden="1">
      <c r="A1655" s="881"/>
      <c r="B1655" s="311"/>
      <c r="C1655" s="314"/>
      <c r="D1655" s="314"/>
      <c r="E1655" s="314"/>
      <c r="F1655" s="412"/>
      <c r="G1655" s="412"/>
      <c r="H1655" s="411">
        <f t="shared" si="50"/>
        <v>0</v>
      </c>
      <c r="I1655" s="411">
        <f t="shared" si="51"/>
        <v>0</v>
      </c>
      <c r="J1655" s="160"/>
    </row>
    <row r="1656" spans="1:10" hidden="1">
      <c r="A1656" s="881"/>
      <c r="B1656" s="311"/>
      <c r="C1656" s="314"/>
      <c r="D1656" s="314"/>
      <c r="E1656" s="314"/>
      <c r="F1656" s="412"/>
      <c r="G1656" s="412"/>
      <c r="H1656" s="411">
        <f t="shared" si="50"/>
        <v>0</v>
      </c>
      <c r="I1656" s="411">
        <f t="shared" si="51"/>
        <v>0</v>
      </c>
      <c r="J1656" s="160"/>
    </row>
    <row r="1657" spans="1:10" hidden="1">
      <c r="A1657" s="881"/>
      <c r="B1657" s="311"/>
      <c r="C1657" s="314"/>
      <c r="D1657" s="314"/>
      <c r="E1657" s="314"/>
      <c r="F1657" s="412"/>
      <c r="G1657" s="412"/>
      <c r="H1657" s="411">
        <f t="shared" si="50"/>
        <v>0</v>
      </c>
      <c r="I1657" s="411">
        <f t="shared" si="51"/>
        <v>0</v>
      </c>
      <c r="J1657" s="160"/>
    </row>
    <row r="1658" spans="1:10" hidden="1">
      <c r="A1658" s="881"/>
      <c r="B1658" s="311"/>
      <c r="C1658" s="312"/>
      <c r="D1658" s="312"/>
      <c r="E1658" s="312"/>
      <c r="F1658" s="412"/>
      <c r="G1658" s="412"/>
      <c r="H1658" s="411">
        <f t="shared" si="50"/>
        <v>0</v>
      </c>
      <c r="I1658" s="411">
        <f t="shared" si="51"/>
        <v>0</v>
      </c>
      <c r="J1658" s="160"/>
    </row>
    <row r="1659" spans="1:10" hidden="1">
      <c r="A1659" s="881"/>
      <c r="B1659" s="311"/>
      <c r="C1659" s="312"/>
      <c r="D1659" s="312"/>
      <c r="E1659" s="312"/>
      <c r="F1659" s="412"/>
      <c r="G1659" s="412"/>
      <c r="H1659" s="411">
        <f t="shared" si="50"/>
        <v>0</v>
      </c>
      <c r="I1659" s="411">
        <f t="shared" si="51"/>
        <v>0</v>
      </c>
      <c r="J1659" s="160"/>
    </row>
    <row r="1660" spans="1:10" hidden="1">
      <c r="A1660" s="881"/>
      <c r="B1660" s="311"/>
      <c r="C1660" s="312"/>
      <c r="D1660" s="312"/>
      <c r="E1660" s="312"/>
      <c r="F1660" s="412"/>
      <c r="G1660" s="412"/>
      <c r="H1660" s="411">
        <f t="shared" si="50"/>
        <v>0</v>
      </c>
      <c r="I1660" s="411">
        <f t="shared" si="51"/>
        <v>0</v>
      </c>
      <c r="J1660" s="160"/>
    </row>
    <row r="1661" spans="1:10" hidden="1">
      <c r="A1661" s="881"/>
      <c r="B1661" s="311"/>
      <c r="C1661" s="312"/>
      <c r="D1661" s="312"/>
      <c r="E1661" s="312"/>
      <c r="F1661" s="412"/>
      <c r="G1661" s="412"/>
      <c r="H1661" s="411">
        <f t="shared" si="50"/>
        <v>0</v>
      </c>
      <c r="I1661" s="411">
        <f t="shared" si="51"/>
        <v>0</v>
      </c>
      <c r="J1661" s="160"/>
    </row>
    <row r="1662" spans="1:10" hidden="1">
      <c r="A1662" s="881"/>
      <c r="B1662" s="311"/>
      <c r="C1662" s="312"/>
      <c r="D1662" s="312"/>
      <c r="E1662" s="312"/>
      <c r="F1662" s="412"/>
      <c r="G1662" s="412"/>
      <c r="H1662" s="411">
        <f t="shared" si="50"/>
        <v>0</v>
      </c>
      <c r="I1662" s="411">
        <f t="shared" si="51"/>
        <v>0</v>
      </c>
      <c r="J1662" s="160"/>
    </row>
    <row r="1663" spans="1:10" hidden="1">
      <c r="A1663" s="881"/>
      <c r="B1663" s="311"/>
      <c r="C1663" s="312"/>
      <c r="D1663" s="312"/>
      <c r="E1663" s="312"/>
      <c r="F1663" s="412"/>
      <c r="G1663" s="412"/>
      <c r="H1663" s="411">
        <f t="shared" si="50"/>
        <v>0</v>
      </c>
      <c r="I1663" s="411">
        <f t="shared" si="51"/>
        <v>0</v>
      </c>
      <c r="J1663" s="160"/>
    </row>
    <row r="1664" spans="1:10" hidden="1">
      <c r="A1664" s="881"/>
      <c r="B1664" s="311"/>
      <c r="C1664" s="312"/>
      <c r="D1664" s="312"/>
      <c r="E1664" s="312"/>
      <c r="F1664" s="412"/>
      <c r="G1664" s="412"/>
      <c r="H1664" s="411">
        <f t="shared" si="50"/>
        <v>0</v>
      </c>
      <c r="I1664" s="411">
        <f t="shared" si="51"/>
        <v>0</v>
      </c>
      <c r="J1664" s="160"/>
    </row>
    <row r="1665" spans="1:9" s="160" customFormat="1" hidden="1">
      <c r="A1665" s="881"/>
      <c r="B1665" s="311"/>
      <c r="C1665" s="312"/>
      <c r="D1665" s="312"/>
      <c r="E1665" s="312"/>
      <c r="F1665" s="412"/>
      <c r="G1665" s="412"/>
      <c r="H1665" s="411">
        <f t="shared" si="50"/>
        <v>0</v>
      </c>
      <c r="I1665" s="411">
        <f t="shared" si="51"/>
        <v>0</v>
      </c>
    </row>
    <row r="1666" spans="1:9" s="160" customFormat="1" hidden="1">
      <c r="A1666" s="881"/>
      <c r="B1666" s="311"/>
      <c r="C1666" s="312"/>
      <c r="D1666" s="312"/>
      <c r="E1666" s="312"/>
      <c r="F1666" s="412"/>
      <c r="G1666" s="412"/>
      <c r="H1666" s="411">
        <f t="shared" si="50"/>
        <v>0</v>
      </c>
      <c r="I1666" s="411">
        <f t="shared" si="51"/>
        <v>0</v>
      </c>
    </row>
    <row r="1667" spans="1:9" s="160" customFormat="1" hidden="1">
      <c r="A1667" s="881"/>
      <c r="B1667" s="311"/>
      <c r="C1667" s="312"/>
      <c r="D1667" s="312"/>
      <c r="E1667" s="312"/>
      <c r="F1667" s="412"/>
      <c r="G1667" s="412"/>
      <c r="H1667" s="411">
        <f t="shared" si="50"/>
        <v>0</v>
      </c>
      <c r="I1667" s="411">
        <f t="shared" si="51"/>
        <v>0</v>
      </c>
    </row>
    <row r="1668" spans="1:9" s="160" customFormat="1" hidden="1">
      <c r="A1668" s="881"/>
      <c r="B1668" s="311"/>
      <c r="C1668" s="312"/>
      <c r="D1668" s="312"/>
      <c r="E1668" s="312"/>
      <c r="F1668" s="412"/>
      <c r="G1668" s="412"/>
      <c r="H1668" s="411">
        <f t="shared" si="50"/>
        <v>0</v>
      </c>
      <c r="I1668" s="411">
        <f t="shared" si="51"/>
        <v>0</v>
      </c>
    </row>
    <row r="1669" spans="1:9" s="160" customFormat="1" hidden="1">
      <c r="A1669" s="881"/>
      <c r="B1669" s="311"/>
      <c r="C1669" s="312"/>
      <c r="D1669" s="312"/>
      <c r="E1669" s="312"/>
      <c r="F1669" s="412"/>
      <c r="G1669" s="412"/>
      <c r="H1669" s="411">
        <f t="shared" si="50"/>
        <v>0</v>
      </c>
      <c r="I1669" s="411">
        <f t="shared" si="51"/>
        <v>0</v>
      </c>
    </row>
    <row r="1670" spans="1:9" s="160" customFormat="1" hidden="1">
      <c r="A1670" s="881"/>
      <c r="B1670" s="311"/>
      <c r="C1670" s="312"/>
      <c r="D1670" s="312"/>
      <c r="E1670" s="312"/>
      <c r="F1670" s="412"/>
      <c r="G1670" s="412"/>
      <c r="H1670" s="411">
        <f t="shared" si="50"/>
        <v>0</v>
      </c>
      <c r="I1670" s="411">
        <f t="shared" si="51"/>
        <v>0</v>
      </c>
    </row>
    <row r="1671" spans="1:9" s="160" customFormat="1" hidden="1">
      <c r="A1671" s="881"/>
      <c r="B1671" s="311"/>
      <c r="C1671" s="312"/>
      <c r="D1671" s="312"/>
      <c r="E1671" s="312"/>
      <c r="F1671" s="412"/>
      <c r="G1671" s="412"/>
      <c r="H1671" s="411">
        <f t="shared" si="50"/>
        <v>0</v>
      </c>
      <c r="I1671" s="411">
        <f t="shared" si="51"/>
        <v>0</v>
      </c>
    </row>
    <row r="1672" spans="1:9" s="160" customFormat="1" hidden="1">
      <c r="A1672" s="881"/>
      <c r="B1672" s="311"/>
      <c r="C1672" s="312"/>
      <c r="D1672" s="312"/>
      <c r="E1672" s="312"/>
      <c r="F1672" s="412"/>
      <c r="G1672" s="412"/>
      <c r="H1672" s="411">
        <f t="shared" si="50"/>
        <v>0</v>
      </c>
      <c r="I1672" s="411">
        <f t="shared" si="51"/>
        <v>0</v>
      </c>
    </row>
    <row r="1673" spans="1:9" s="160" customFormat="1" hidden="1">
      <c r="A1673" s="881"/>
      <c r="B1673" s="311"/>
      <c r="C1673" s="314"/>
      <c r="D1673" s="314"/>
      <c r="E1673" s="312"/>
      <c r="F1673" s="412"/>
      <c r="G1673" s="412"/>
      <c r="H1673" s="411">
        <f t="shared" ref="H1673:H1736" si="52">E1673+D1673-C1673</f>
        <v>0</v>
      </c>
      <c r="I1673" s="411">
        <f t="shared" ref="I1673:I1736" si="53">SUM(C1673:E1673)</f>
        <v>0</v>
      </c>
    </row>
    <row r="1674" spans="1:9" s="160" customFormat="1" hidden="1">
      <c r="A1674" s="881"/>
      <c r="B1674" s="311"/>
      <c r="C1674" s="364"/>
      <c r="D1674" s="314"/>
      <c r="E1674" s="312"/>
      <c r="F1674" s="412"/>
      <c r="G1674" s="412"/>
      <c r="H1674" s="411">
        <f t="shared" si="52"/>
        <v>0</v>
      </c>
      <c r="I1674" s="411">
        <f t="shared" si="53"/>
        <v>0</v>
      </c>
    </row>
    <row r="1675" spans="1:9" s="160" customFormat="1" hidden="1">
      <c r="A1675" s="881"/>
      <c r="B1675" s="311"/>
      <c r="C1675" s="364"/>
      <c r="D1675" s="392"/>
      <c r="E1675" s="393"/>
      <c r="F1675" s="412"/>
      <c r="G1675" s="412"/>
      <c r="H1675" s="411">
        <f t="shared" si="52"/>
        <v>0</v>
      </c>
      <c r="I1675" s="411">
        <f t="shared" si="53"/>
        <v>0</v>
      </c>
    </row>
    <row r="1676" spans="1:9" s="160" customFormat="1" hidden="1">
      <c r="A1676" s="881"/>
      <c r="B1676" s="311"/>
      <c r="C1676" s="364"/>
      <c r="D1676" s="314"/>
      <c r="E1676" s="312"/>
      <c r="F1676" s="412"/>
      <c r="G1676" s="412"/>
      <c r="H1676" s="411">
        <f t="shared" si="52"/>
        <v>0</v>
      </c>
      <c r="I1676" s="411">
        <f t="shared" si="53"/>
        <v>0</v>
      </c>
    </row>
    <row r="1677" spans="1:9" s="13" customFormat="1" hidden="1">
      <c r="A1677" s="851"/>
      <c r="B1677" s="224"/>
      <c r="C1677" s="314"/>
      <c r="D1677" s="314"/>
      <c r="E1677" s="315"/>
      <c r="F1677" s="412"/>
      <c r="G1677" s="412"/>
      <c r="H1677" s="411">
        <f t="shared" si="52"/>
        <v>0</v>
      </c>
      <c r="I1677" s="411">
        <f t="shared" si="53"/>
        <v>0</v>
      </c>
    </row>
    <row r="1678" spans="1:9" s="13" customFormat="1" hidden="1">
      <c r="A1678" s="851"/>
      <c r="B1678" s="224"/>
      <c r="C1678" s="314"/>
      <c r="D1678" s="314"/>
      <c r="E1678" s="315"/>
      <c r="F1678" s="412"/>
      <c r="G1678" s="412"/>
      <c r="H1678" s="411">
        <f t="shared" si="52"/>
        <v>0</v>
      </c>
      <c r="I1678" s="411">
        <f t="shared" si="53"/>
        <v>0</v>
      </c>
    </row>
    <row r="1679" spans="1:9" s="13" customFormat="1" hidden="1">
      <c r="A1679" s="851"/>
      <c r="B1679" s="224"/>
      <c r="C1679" s="314"/>
      <c r="D1679" s="314"/>
      <c r="E1679" s="315"/>
      <c r="F1679" s="412"/>
      <c r="G1679" s="412"/>
      <c r="H1679" s="411">
        <f t="shared" si="52"/>
        <v>0</v>
      </c>
      <c r="I1679" s="411">
        <f t="shared" si="53"/>
        <v>0</v>
      </c>
    </row>
    <row r="1680" spans="1:9" s="13" customFormat="1" hidden="1">
      <c r="A1680" s="851"/>
      <c r="B1680" s="224"/>
      <c r="C1680" s="314"/>
      <c r="D1680" s="314"/>
      <c r="E1680" s="315"/>
      <c r="F1680" s="412"/>
      <c r="G1680" s="412"/>
      <c r="H1680" s="411">
        <f t="shared" si="52"/>
        <v>0</v>
      </c>
      <c r="I1680" s="411">
        <f t="shared" si="53"/>
        <v>0</v>
      </c>
    </row>
    <row r="1681" spans="1:9" s="13" customFormat="1" hidden="1">
      <c r="A1681" s="851"/>
      <c r="B1681" s="224"/>
      <c r="C1681" s="314"/>
      <c r="D1681" s="314"/>
      <c r="E1681" s="315"/>
      <c r="F1681" s="412"/>
      <c r="G1681" s="412"/>
      <c r="H1681" s="411">
        <f t="shared" si="52"/>
        <v>0</v>
      </c>
      <c r="I1681" s="411">
        <f t="shared" si="53"/>
        <v>0</v>
      </c>
    </row>
    <row r="1682" spans="1:9" s="13" customFormat="1" hidden="1">
      <c r="A1682" s="851"/>
      <c r="B1682" s="224"/>
      <c r="C1682" s="314"/>
      <c r="D1682" s="314"/>
      <c r="E1682" s="315"/>
      <c r="F1682" s="412"/>
      <c r="G1682" s="412"/>
      <c r="H1682" s="411">
        <f t="shared" si="52"/>
        <v>0</v>
      </c>
      <c r="I1682" s="411">
        <f t="shared" si="53"/>
        <v>0</v>
      </c>
    </row>
    <row r="1683" spans="1:9" s="13" customFormat="1" hidden="1">
      <c r="A1683" s="851"/>
      <c r="B1683" s="233"/>
      <c r="C1683" s="314"/>
      <c r="D1683" s="314"/>
      <c r="E1683" s="315"/>
      <c r="F1683" s="412"/>
      <c r="G1683" s="412"/>
      <c r="H1683" s="411">
        <f t="shared" si="52"/>
        <v>0</v>
      </c>
      <c r="I1683" s="411">
        <f t="shared" si="53"/>
        <v>0</v>
      </c>
    </row>
    <row r="1684" spans="1:9" s="13" customFormat="1" hidden="1">
      <c r="A1684" s="851"/>
      <c r="B1684" s="403"/>
      <c r="C1684" s="314"/>
      <c r="D1684" s="314"/>
      <c r="E1684" s="315"/>
      <c r="F1684" s="412"/>
      <c r="G1684" s="412"/>
      <c r="H1684" s="411">
        <f t="shared" si="52"/>
        <v>0</v>
      </c>
      <c r="I1684" s="411">
        <f t="shared" si="53"/>
        <v>0</v>
      </c>
    </row>
    <row r="1685" spans="1:9" s="13" customFormat="1" hidden="1">
      <c r="A1685" s="851"/>
      <c r="B1685" s="233"/>
      <c r="C1685" s="314"/>
      <c r="D1685" s="314"/>
      <c r="E1685" s="314"/>
      <c r="F1685" s="412"/>
      <c r="G1685" s="412"/>
      <c r="H1685" s="411">
        <f t="shared" si="52"/>
        <v>0</v>
      </c>
      <c r="I1685" s="411">
        <f t="shared" si="53"/>
        <v>0</v>
      </c>
    </row>
    <row r="1686" spans="1:9" s="13" customFormat="1" hidden="1">
      <c r="A1686" s="851"/>
      <c r="B1686" s="224"/>
      <c r="C1686" s="314"/>
      <c r="D1686" s="314"/>
      <c r="E1686" s="315"/>
      <c r="F1686" s="412"/>
      <c r="G1686" s="412"/>
      <c r="H1686" s="411">
        <f t="shared" si="52"/>
        <v>0</v>
      </c>
      <c r="I1686" s="411">
        <f t="shared" si="53"/>
        <v>0</v>
      </c>
    </row>
    <row r="1687" spans="1:9" s="13" customFormat="1" hidden="1">
      <c r="A1687" s="851"/>
      <c r="B1687" s="224"/>
      <c r="C1687" s="314"/>
      <c r="D1687" s="314"/>
      <c r="E1687" s="315"/>
      <c r="F1687" s="412"/>
      <c r="G1687" s="412"/>
      <c r="H1687" s="411">
        <f t="shared" si="52"/>
        <v>0</v>
      </c>
      <c r="I1687" s="411">
        <f t="shared" si="53"/>
        <v>0</v>
      </c>
    </row>
    <row r="1688" spans="1:9" s="13" customFormat="1" hidden="1">
      <c r="A1688" s="851"/>
      <c r="B1688" s="224"/>
      <c r="C1688" s="314"/>
      <c r="D1688" s="314"/>
      <c r="E1688" s="315"/>
      <c r="F1688" s="412"/>
      <c r="G1688" s="412"/>
      <c r="H1688" s="411">
        <f t="shared" si="52"/>
        <v>0</v>
      </c>
      <c r="I1688" s="411">
        <f t="shared" si="53"/>
        <v>0</v>
      </c>
    </row>
    <row r="1689" spans="1:9" s="13" customFormat="1" hidden="1">
      <c r="A1689" s="851"/>
      <c r="B1689" s="224"/>
      <c r="C1689" s="314"/>
      <c r="D1689" s="314"/>
      <c r="E1689" s="315"/>
      <c r="F1689" s="412"/>
      <c r="G1689" s="412"/>
      <c r="H1689" s="411">
        <f t="shared" si="52"/>
        <v>0</v>
      </c>
      <c r="I1689" s="411">
        <f t="shared" si="53"/>
        <v>0</v>
      </c>
    </row>
    <row r="1690" spans="1:9" s="13" customFormat="1" hidden="1">
      <c r="A1690" s="851"/>
      <c r="B1690" s="224"/>
      <c r="C1690" s="314"/>
      <c r="D1690" s="314"/>
      <c r="E1690" s="315"/>
      <c r="F1690" s="412"/>
      <c r="G1690" s="412"/>
      <c r="H1690" s="411">
        <f t="shared" si="52"/>
        <v>0</v>
      </c>
      <c r="I1690" s="411">
        <f t="shared" si="53"/>
        <v>0</v>
      </c>
    </row>
    <row r="1691" spans="1:9" s="13" customFormat="1" hidden="1">
      <c r="A1691" s="851"/>
      <c r="B1691" s="224"/>
      <c r="C1691" s="314"/>
      <c r="D1691" s="314"/>
      <c r="E1691" s="314"/>
      <c r="F1691" s="412"/>
      <c r="G1691" s="412"/>
      <c r="H1691" s="411">
        <f t="shared" si="52"/>
        <v>0</v>
      </c>
      <c r="I1691" s="411">
        <f t="shared" si="53"/>
        <v>0</v>
      </c>
    </row>
    <row r="1692" spans="1:9" s="13" customFormat="1" hidden="1">
      <c r="A1692" s="851"/>
      <c r="B1692" s="224"/>
      <c r="C1692" s="314"/>
      <c r="D1692" s="314"/>
      <c r="E1692" s="315"/>
      <c r="F1692" s="412"/>
      <c r="G1692" s="412"/>
      <c r="H1692" s="411">
        <f t="shared" si="52"/>
        <v>0</v>
      </c>
      <c r="I1692" s="411">
        <f t="shared" si="53"/>
        <v>0</v>
      </c>
    </row>
    <row r="1693" spans="1:9" s="13" customFormat="1" hidden="1">
      <c r="A1693" s="851"/>
      <c r="B1693" s="224"/>
      <c r="C1693" s="314"/>
      <c r="D1693" s="314"/>
      <c r="E1693" s="315"/>
      <c r="F1693" s="412"/>
      <c r="G1693" s="412"/>
      <c r="H1693" s="411">
        <f t="shared" si="52"/>
        <v>0</v>
      </c>
      <c r="I1693" s="411">
        <f t="shared" si="53"/>
        <v>0</v>
      </c>
    </row>
    <row r="1694" spans="1:9" s="13" customFormat="1" hidden="1">
      <c r="A1694" s="851"/>
      <c r="B1694" s="224"/>
      <c r="C1694" s="314"/>
      <c r="D1694" s="314"/>
      <c r="E1694" s="315"/>
      <c r="F1694" s="412"/>
      <c r="G1694" s="412"/>
      <c r="H1694" s="411">
        <f t="shared" si="52"/>
        <v>0</v>
      </c>
      <c r="I1694" s="411">
        <f t="shared" si="53"/>
        <v>0</v>
      </c>
    </row>
    <row r="1695" spans="1:9" s="13" customFormat="1" hidden="1">
      <c r="A1695" s="851"/>
      <c r="B1695" s="224"/>
      <c r="C1695" s="314"/>
      <c r="D1695" s="314"/>
      <c r="E1695" s="315"/>
      <c r="F1695" s="412"/>
      <c r="G1695" s="412"/>
      <c r="H1695" s="411">
        <f t="shared" si="52"/>
        <v>0</v>
      </c>
      <c r="I1695" s="411">
        <f t="shared" si="53"/>
        <v>0</v>
      </c>
    </row>
    <row r="1696" spans="1:9" s="13" customFormat="1" hidden="1">
      <c r="A1696" s="851"/>
      <c r="B1696" s="224"/>
      <c r="C1696" s="314"/>
      <c r="D1696" s="314"/>
      <c r="E1696" s="315"/>
      <c r="F1696" s="412"/>
      <c r="G1696" s="412"/>
      <c r="H1696" s="411">
        <f t="shared" si="52"/>
        <v>0</v>
      </c>
      <c r="I1696" s="411">
        <f t="shared" si="53"/>
        <v>0</v>
      </c>
    </row>
    <row r="1697" spans="1:9" s="13" customFormat="1" hidden="1">
      <c r="A1697" s="851"/>
      <c r="B1697" s="224"/>
      <c r="C1697" s="314"/>
      <c r="D1697" s="314"/>
      <c r="E1697" s="314"/>
      <c r="F1697" s="412"/>
      <c r="G1697" s="412"/>
      <c r="H1697" s="411">
        <f t="shared" si="52"/>
        <v>0</v>
      </c>
      <c r="I1697" s="411">
        <f t="shared" si="53"/>
        <v>0</v>
      </c>
    </row>
    <row r="1698" spans="1:9" s="13" customFormat="1" hidden="1">
      <c r="A1698" s="851"/>
      <c r="B1698" s="224"/>
      <c r="C1698" s="314"/>
      <c r="D1698" s="314"/>
      <c r="E1698" s="315"/>
      <c r="F1698" s="412"/>
      <c r="G1698" s="412"/>
      <c r="H1698" s="411">
        <f t="shared" si="52"/>
        <v>0</v>
      </c>
      <c r="I1698" s="411">
        <f t="shared" si="53"/>
        <v>0</v>
      </c>
    </row>
    <row r="1699" spans="1:9" s="13" customFormat="1" hidden="1">
      <c r="A1699" s="851"/>
      <c r="B1699" s="224"/>
      <c r="C1699" s="314"/>
      <c r="D1699" s="314"/>
      <c r="E1699" s="315"/>
      <c r="F1699" s="412"/>
      <c r="G1699" s="412"/>
      <c r="H1699" s="411">
        <f t="shared" si="52"/>
        <v>0</v>
      </c>
      <c r="I1699" s="411">
        <f t="shared" si="53"/>
        <v>0</v>
      </c>
    </row>
    <row r="1700" spans="1:9" s="13" customFormat="1" hidden="1">
      <c r="A1700" s="851"/>
      <c r="B1700" s="224"/>
      <c r="C1700" s="314"/>
      <c r="D1700" s="314"/>
      <c r="E1700" s="314"/>
      <c r="F1700" s="412"/>
      <c r="G1700" s="412"/>
      <c r="H1700" s="411">
        <f t="shared" si="52"/>
        <v>0</v>
      </c>
      <c r="I1700" s="411">
        <f t="shared" si="53"/>
        <v>0</v>
      </c>
    </row>
    <row r="1701" spans="1:9" s="13" customFormat="1" hidden="1">
      <c r="A1701" s="851"/>
      <c r="B1701" s="224"/>
      <c r="C1701" s="314"/>
      <c r="D1701" s="314"/>
      <c r="E1701" s="315"/>
      <c r="F1701" s="412"/>
      <c r="G1701" s="412"/>
      <c r="H1701" s="411">
        <f t="shared" si="52"/>
        <v>0</v>
      </c>
      <c r="I1701" s="411">
        <f t="shared" si="53"/>
        <v>0</v>
      </c>
    </row>
    <row r="1702" spans="1:9" s="13" customFormat="1" hidden="1">
      <c r="A1702" s="851"/>
      <c r="B1702" s="224"/>
      <c r="C1702" s="314"/>
      <c r="D1702" s="314"/>
      <c r="E1702" s="315"/>
      <c r="F1702" s="412"/>
      <c r="G1702" s="412"/>
      <c r="H1702" s="411">
        <f t="shared" si="52"/>
        <v>0</v>
      </c>
      <c r="I1702" s="411">
        <f t="shared" si="53"/>
        <v>0</v>
      </c>
    </row>
    <row r="1703" spans="1:9" s="13" customFormat="1" hidden="1">
      <c r="A1703" s="851"/>
      <c r="B1703" s="224"/>
      <c r="C1703" s="314"/>
      <c r="D1703" s="314"/>
      <c r="E1703" s="315"/>
      <c r="F1703" s="412"/>
      <c r="G1703" s="412"/>
      <c r="H1703" s="411">
        <f t="shared" si="52"/>
        <v>0</v>
      </c>
      <c r="I1703" s="411">
        <f t="shared" si="53"/>
        <v>0</v>
      </c>
    </row>
    <row r="1704" spans="1:9" s="13" customFormat="1" hidden="1">
      <c r="A1704" s="851"/>
      <c r="B1704" s="224"/>
      <c r="C1704" s="314"/>
      <c r="D1704" s="314"/>
      <c r="E1704" s="315"/>
      <c r="F1704" s="412"/>
      <c r="G1704" s="412"/>
      <c r="H1704" s="411">
        <f t="shared" si="52"/>
        <v>0</v>
      </c>
      <c r="I1704" s="411">
        <f t="shared" si="53"/>
        <v>0</v>
      </c>
    </row>
    <row r="1705" spans="1:9" s="13" customFormat="1" hidden="1">
      <c r="A1705" s="851"/>
      <c r="B1705" s="224"/>
      <c r="C1705" s="314"/>
      <c r="D1705" s="314"/>
      <c r="E1705" s="315"/>
      <c r="F1705" s="412"/>
      <c r="G1705" s="412"/>
      <c r="H1705" s="411">
        <f t="shared" si="52"/>
        <v>0</v>
      </c>
      <c r="I1705" s="411">
        <f t="shared" si="53"/>
        <v>0</v>
      </c>
    </row>
    <row r="1706" spans="1:9" s="13" customFormat="1" hidden="1">
      <c r="A1706" s="851"/>
      <c r="B1706" s="224"/>
      <c r="C1706" s="314"/>
      <c r="D1706" s="314"/>
      <c r="E1706" s="315"/>
      <c r="F1706" s="412"/>
      <c r="G1706" s="412"/>
      <c r="H1706" s="411">
        <f t="shared" si="52"/>
        <v>0</v>
      </c>
      <c r="I1706" s="411">
        <f t="shared" si="53"/>
        <v>0</v>
      </c>
    </row>
    <row r="1707" spans="1:9" s="13" customFormat="1" hidden="1">
      <c r="A1707" s="851"/>
      <c r="B1707" s="224"/>
      <c r="C1707" s="314"/>
      <c r="D1707" s="314"/>
      <c r="E1707" s="315"/>
      <c r="F1707" s="412"/>
      <c r="G1707" s="412"/>
      <c r="H1707" s="411">
        <f t="shared" si="52"/>
        <v>0</v>
      </c>
      <c r="I1707" s="411">
        <f t="shared" si="53"/>
        <v>0</v>
      </c>
    </row>
    <row r="1708" spans="1:9" s="13" customFormat="1" hidden="1">
      <c r="A1708" s="851"/>
      <c r="B1708" s="224"/>
      <c r="C1708" s="314"/>
      <c r="D1708" s="314"/>
      <c r="E1708" s="315"/>
      <c r="F1708" s="412"/>
      <c r="G1708" s="412"/>
      <c r="H1708" s="411">
        <f t="shared" si="52"/>
        <v>0</v>
      </c>
      <c r="I1708" s="411">
        <f t="shared" si="53"/>
        <v>0</v>
      </c>
    </row>
    <row r="1709" spans="1:9" s="13" customFormat="1" hidden="1">
      <c r="A1709" s="851"/>
      <c r="B1709" s="224"/>
      <c r="C1709" s="314"/>
      <c r="D1709" s="314"/>
      <c r="E1709" s="315"/>
      <c r="F1709" s="412"/>
      <c r="G1709" s="412"/>
      <c r="H1709" s="411">
        <f t="shared" si="52"/>
        <v>0</v>
      </c>
      <c r="I1709" s="411">
        <f t="shared" si="53"/>
        <v>0</v>
      </c>
    </row>
    <row r="1710" spans="1:9" s="13" customFormat="1" hidden="1">
      <c r="A1710" s="851"/>
      <c r="B1710" s="449"/>
      <c r="C1710" s="314"/>
      <c r="D1710" s="314"/>
      <c r="E1710" s="315"/>
      <c r="F1710" s="412"/>
      <c r="G1710" s="412"/>
      <c r="H1710" s="411">
        <f t="shared" si="52"/>
        <v>0</v>
      </c>
      <c r="I1710" s="411">
        <f t="shared" si="53"/>
        <v>0</v>
      </c>
    </row>
    <row r="1711" spans="1:9" s="13" customFormat="1" hidden="1">
      <c r="A1711" s="851"/>
      <c r="B1711" s="224"/>
      <c r="C1711" s="314"/>
      <c r="D1711" s="314"/>
      <c r="E1711" s="315"/>
      <c r="F1711" s="412"/>
      <c r="G1711" s="412"/>
      <c r="H1711" s="411">
        <f t="shared" si="52"/>
        <v>0</v>
      </c>
      <c r="I1711" s="411">
        <f t="shared" si="53"/>
        <v>0</v>
      </c>
    </row>
    <row r="1712" spans="1:9" s="13" customFormat="1" hidden="1">
      <c r="A1712" s="851"/>
      <c r="B1712" s="224"/>
      <c r="C1712" s="314"/>
      <c r="D1712" s="314"/>
      <c r="E1712" s="315"/>
      <c r="F1712" s="412"/>
      <c r="G1712" s="412"/>
      <c r="H1712" s="411">
        <f t="shared" si="52"/>
        <v>0</v>
      </c>
      <c r="I1712" s="411">
        <f t="shared" si="53"/>
        <v>0</v>
      </c>
    </row>
    <row r="1713" spans="1:9" s="13" customFormat="1" hidden="1">
      <c r="A1713" s="851"/>
      <c r="B1713" s="224"/>
      <c r="C1713" s="314"/>
      <c r="D1713" s="314"/>
      <c r="E1713" s="315"/>
      <c r="F1713" s="412"/>
      <c r="G1713" s="412"/>
      <c r="H1713" s="411">
        <f t="shared" si="52"/>
        <v>0</v>
      </c>
      <c r="I1713" s="411">
        <f t="shared" si="53"/>
        <v>0</v>
      </c>
    </row>
    <row r="1714" spans="1:9" s="13" customFormat="1" hidden="1">
      <c r="A1714" s="851"/>
      <c r="B1714" s="224"/>
      <c r="C1714" s="314"/>
      <c r="D1714" s="314"/>
      <c r="E1714" s="315"/>
      <c r="F1714" s="412"/>
      <c r="G1714" s="412"/>
      <c r="H1714" s="411">
        <f t="shared" si="52"/>
        <v>0</v>
      </c>
      <c r="I1714" s="411">
        <f t="shared" si="53"/>
        <v>0</v>
      </c>
    </row>
    <row r="1715" spans="1:9" s="13" customFormat="1" hidden="1">
      <c r="A1715" s="851"/>
      <c r="B1715" s="224"/>
      <c r="C1715" s="314"/>
      <c r="D1715" s="314"/>
      <c r="E1715" s="315"/>
      <c r="F1715" s="412"/>
      <c r="G1715" s="412"/>
      <c r="H1715" s="411">
        <f t="shared" si="52"/>
        <v>0</v>
      </c>
      <c r="I1715" s="411">
        <f t="shared" si="53"/>
        <v>0</v>
      </c>
    </row>
    <row r="1716" spans="1:9" s="13" customFormat="1" hidden="1">
      <c r="A1716" s="851"/>
      <c r="B1716" s="224"/>
      <c r="C1716" s="314"/>
      <c r="D1716" s="314"/>
      <c r="E1716" s="315"/>
      <c r="F1716" s="412"/>
      <c r="G1716" s="412"/>
      <c r="H1716" s="411">
        <f t="shared" si="52"/>
        <v>0</v>
      </c>
      <c r="I1716" s="411">
        <f t="shared" si="53"/>
        <v>0</v>
      </c>
    </row>
    <row r="1717" spans="1:9" s="13" customFormat="1" hidden="1">
      <c r="A1717" s="851"/>
      <c r="B1717" s="224"/>
      <c r="C1717" s="314"/>
      <c r="D1717" s="314"/>
      <c r="E1717" s="315"/>
      <c r="F1717" s="412"/>
      <c r="G1717" s="412"/>
      <c r="H1717" s="411">
        <f t="shared" si="52"/>
        <v>0</v>
      </c>
      <c r="I1717" s="411">
        <f t="shared" si="53"/>
        <v>0</v>
      </c>
    </row>
    <row r="1718" spans="1:9" s="13" customFormat="1" hidden="1">
      <c r="A1718" s="851"/>
      <c r="B1718" s="224"/>
      <c r="C1718" s="314"/>
      <c r="D1718" s="314"/>
      <c r="E1718" s="315"/>
      <c r="F1718" s="412"/>
      <c r="G1718" s="412"/>
      <c r="H1718" s="411">
        <f t="shared" si="52"/>
        <v>0</v>
      </c>
      <c r="I1718" s="411">
        <f t="shared" si="53"/>
        <v>0</v>
      </c>
    </row>
    <row r="1719" spans="1:9" s="13" customFormat="1" hidden="1">
      <c r="A1719" s="851"/>
      <c r="B1719" s="224"/>
      <c r="C1719" s="315"/>
      <c r="D1719" s="315"/>
      <c r="E1719" s="315"/>
      <c r="F1719" s="412"/>
      <c r="G1719" s="412"/>
      <c r="H1719" s="411">
        <f t="shared" si="52"/>
        <v>0</v>
      </c>
      <c r="I1719" s="411">
        <f t="shared" si="53"/>
        <v>0</v>
      </c>
    </row>
    <row r="1720" spans="1:9" s="13" customFormat="1" hidden="1">
      <c r="A1720" s="851"/>
      <c r="B1720" s="224"/>
      <c r="C1720" s="314"/>
      <c r="D1720" s="314"/>
      <c r="E1720" s="315"/>
      <c r="F1720" s="412"/>
      <c r="G1720" s="412"/>
      <c r="H1720" s="411">
        <f t="shared" si="52"/>
        <v>0</v>
      </c>
      <c r="I1720" s="411">
        <f t="shared" si="53"/>
        <v>0</v>
      </c>
    </row>
    <row r="1721" spans="1:9" s="13" customFormat="1" hidden="1">
      <c r="A1721" s="851"/>
      <c r="B1721" s="224"/>
      <c r="C1721" s="314"/>
      <c r="D1721" s="314"/>
      <c r="E1721" s="315"/>
      <c r="F1721" s="412"/>
      <c r="G1721" s="412"/>
      <c r="H1721" s="411">
        <f t="shared" si="52"/>
        <v>0</v>
      </c>
      <c r="I1721" s="411">
        <f t="shared" si="53"/>
        <v>0</v>
      </c>
    </row>
    <row r="1722" spans="1:9" s="13" customFormat="1" hidden="1">
      <c r="A1722" s="851"/>
      <c r="B1722" s="224"/>
      <c r="C1722" s="314"/>
      <c r="D1722" s="314"/>
      <c r="E1722" s="315"/>
      <c r="F1722" s="412"/>
      <c r="G1722" s="412"/>
      <c r="H1722" s="411">
        <f t="shared" si="52"/>
        <v>0</v>
      </c>
      <c r="I1722" s="411">
        <f t="shared" si="53"/>
        <v>0</v>
      </c>
    </row>
    <row r="1723" spans="1:9" s="13" customFormat="1" hidden="1">
      <c r="A1723" s="851"/>
      <c r="B1723" s="224"/>
      <c r="C1723" s="314"/>
      <c r="D1723" s="314"/>
      <c r="E1723" s="315"/>
      <c r="F1723" s="412"/>
      <c r="G1723" s="412"/>
      <c r="H1723" s="411">
        <f t="shared" si="52"/>
        <v>0</v>
      </c>
      <c r="I1723" s="411">
        <f t="shared" si="53"/>
        <v>0</v>
      </c>
    </row>
    <row r="1724" spans="1:9" s="13" customFormat="1" hidden="1">
      <c r="A1724" s="851"/>
      <c r="B1724" s="224"/>
      <c r="C1724" s="314"/>
      <c r="D1724" s="314"/>
      <c r="E1724" s="315"/>
      <c r="F1724" s="412"/>
      <c r="G1724" s="412"/>
      <c r="H1724" s="411">
        <f t="shared" si="52"/>
        <v>0</v>
      </c>
      <c r="I1724" s="411">
        <f t="shared" si="53"/>
        <v>0</v>
      </c>
    </row>
    <row r="1725" spans="1:9" s="13" customFormat="1" hidden="1">
      <c r="A1725" s="851"/>
      <c r="B1725" s="224"/>
      <c r="C1725" s="314"/>
      <c r="D1725" s="314"/>
      <c r="E1725" s="315"/>
      <c r="F1725" s="412"/>
      <c r="G1725" s="412"/>
      <c r="H1725" s="411">
        <f t="shared" si="52"/>
        <v>0</v>
      </c>
      <c r="I1725" s="411">
        <f t="shared" si="53"/>
        <v>0</v>
      </c>
    </row>
    <row r="1726" spans="1:9" s="13" customFormat="1" hidden="1">
      <c r="A1726" s="851"/>
      <c r="B1726" s="224"/>
      <c r="C1726" s="314"/>
      <c r="D1726" s="314"/>
      <c r="E1726" s="315"/>
      <c r="F1726" s="412"/>
      <c r="G1726" s="412"/>
      <c r="H1726" s="411">
        <f t="shared" si="52"/>
        <v>0</v>
      </c>
      <c r="I1726" s="411">
        <f t="shared" si="53"/>
        <v>0</v>
      </c>
    </row>
    <row r="1727" spans="1:9" s="13" customFormat="1" hidden="1">
      <c r="A1727" s="851"/>
      <c r="B1727" s="224"/>
      <c r="C1727" s="314"/>
      <c r="D1727" s="314"/>
      <c r="E1727" s="315"/>
      <c r="F1727" s="412"/>
      <c r="G1727" s="412"/>
      <c r="H1727" s="411">
        <f t="shared" si="52"/>
        <v>0</v>
      </c>
      <c r="I1727" s="411">
        <f t="shared" si="53"/>
        <v>0</v>
      </c>
    </row>
    <row r="1728" spans="1:9" s="13" customFormat="1" hidden="1">
      <c r="A1728" s="851"/>
      <c r="B1728" s="224"/>
      <c r="C1728" s="314"/>
      <c r="D1728" s="314"/>
      <c r="E1728" s="315"/>
      <c r="F1728" s="412"/>
      <c r="G1728" s="412"/>
      <c r="H1728" s="411">
        <f t="shared" si="52"/>
        <v>0</v>
      </c>
      <c r="I1728" s="411">
        <f t="shared" si="53"/>
        <v>0</v>
      </c>
    </row>
    <row r="1729" spans="1:10" s="13" customFormat="1" hidden="1">
      <c r="A1729" s="851"/>
      <c r="B1729" s="224"/>
      <c r="C1729" s="314"/>
      <c r="D1729" s="314"/>
      <c r="E1729" s="315"/>
      <c r="F1729" s="412"/>
      <c r="G1729" s="412"/>
      <c r="H1729" s="411">
        <f t="shared" si="52"/>
        <v>0</v>
      </c>
      <c r="I1729" s="411">
        <f t="shared" si="53"/>
        <v>0</v>
      </c>
    </row>
    <row r="1730" spans="1:10" s="13" customFormat="1" hidden="1">
      <c r="A1730" s="851"/>
      <c r="B1730" s="224"/>
      <c r="C1730" s="314"/>
      <c r="D1730" s="314"/>
      <c r="E1730" s="315"/>
      <c r="F1730" s="412"/>
      <c r="G1730" s="412"/>
      <c r="H1730" s="411">
        <f t="shared" si="52"/>
        <v>0</v>
      </c>
      <c r="I1730" s="411">
        <f t="shared" si="53"/>
        <v>0</v>
      </c>
    </row>
    <row r="1731" spans="1:10" s="13" customFormat="1" hidden="1">
      <c r="A1731" s="851"/>
      <c r="B1731" s="406"/>
      <c r="C1731" s="465"/>
      <c r="D1731" s="315"/>
      <c r="E1731" s="315"/>
      <c r="F1731" s="412"/>
      <c r="G1731" s="412"/>
      <c r="H1731" s="411">
        <f t="shared" si="52"/>
        <v>0</v>
      </c>
      <c r="I1731" s="411">
        <f t="shared" si="53"/>
        <v>0</v>
      </c>
    </row>
    <row r="1732" spans="1:10" s="13" customFormat="1" hidden="1">
      <c r="A1732" s="851"/>
      <c r="B1732" s="224"/>
      <c r="C1732" s="465"/>
      <c r="D1732" s="315"/>
      <c r="E1732" s="315"/>
      <c r="F1732" s="412"/>
      <c r="G1732" s="412"/>
      <c r="H1732" s="411">
        <f t="shared" si="52"/>
        <v>0</v>
      </c>
      <c r="I1732" s="411">
        <f t="shared" si="53"/>
        <v>0</v>
      </c>
    </row>
    <row r="1733" spans="1:10" s="13" customFormat="1" hidden="1">
      <c r="A1733" s="880"/>
      <c r="B1733" s="517"/>
      <c r="C1733" s="515"/>
      <c r="D1733" s="515"/>
      <c r="E1733" s="518"/>
      <c r="F1733" s="412"/>
      <c r="G1733" s="412"/>
      <c r="H1733" s="411">
        <f t="shared" si="52"/>
        <v>0</v>
      </c>
      <c r="I1733" s="411">
        <f t="shared" si="53"/>
        <v>0</v>
      </c>
    </row>
    <row r="1734" spans="1:10" s="13" customFormat="1" ht="18" hidden="1" customHeight="1">
      <c r="A1734" s="880"/>
      <c r="B1734" s="224"/>
      <c r="C1734" s="314"/>
      <c r="D1734" s="314"/>
      <c r="E1734" s="315"/>
      <c r="F1734" s="412"/>
      <c r="G1734" s="412"/>
      <c r="H1734" s="411">
        <f t="shared" si="52"/>
        <v>0</v>
      </c>
      <c r="I1734" s="411">
        <f t="shared" si="53"/>
        <v>0</v>
      </c>
    </row>
    <row r="1735" spans="1:10" s="13" customFormat="1" ht="18" hidden="1" customHeight="1">
      <c r="A1735" s="880"/>
      <c r="B1735" s="224"/>
      <c r="C1735" s="314"/>
      <c r="D1735" s="314"/>
      <c r="E1735" s="315"/>
      <c r="F1735" s="412"/>
      <c r="G1735" s="412"/>
      <c r="H1735" s="411">
        <f t="shared" si="52"/>
        <v>0</v>
      </c>
      <c r="I1735" s="411">
        <f t="shared" si="53"/>
        <v>0</v>
      </c>
    </row>
    <row r="1736" spans="1:10" s="13" customFormat="1" ht="18" hidden="1" customHeight="1">
      <c r="A1736" s="880"/>
      <c r="B1736" s="224"/>
      <c r="C1736" s="314"/>
      <c r="D1736" s="314"/>
      <c r="E1736" s="315"/>
      <c r="F1736" s="412"/>
      <c r="G1736" s="412"/>
      <c r="H1736" s="411">
        <f t="shared" si="52"/>
        <v>0</v>
      </c>
      <c r="I1736" s="411">
        <f t="shared" si="53"/>
        <v>0</v>
      </c>
    </row>
    <row r="1737" spans="1:10" s="13" customFormat="1" ht="18" hidden="1" customHeight="1">
      <c r="A1737" s="880"/>
      <c r="B1737" s="224"/>
      <c r="C1737" s="314"/>
      <c r="D1737" s="314"/>
      <c r="E1737" s="315"/>
      <c r="F1737" s="412"/>
      <c r="G1737" s="412"/>
      <c r="H1737" s="411">
        <f t="shared" ref="H1737:H1800" si="54">E1737+D1737-C1737</f>
        <v>0</v>
      </c>
      <c r="I1737" s="411">
        <f t="shared" ref="I1737:I1800" si="55">SUM(C1737:E1737)</f>
        <v>0</v>
      </c>
    </row>
    <row r="1738" spans="1:10" s="13" customFormat="1" ht="18" hidden="1" customHeight="1">
      <c r="A1738" s="880"/>
      <c r="B1738" s="224"/>
      <c r="C1738" s="314"/>
      <c r="D1738" s="314"/>
      <c r="E1738" s="315"/>
      <c r="F1738" s="412"/>
      <c r="G1738" s="412"/>
      <c r="H1738" s="411">
        <f t="shared" si="54"/>
        <v>0</v>
      </c>
      <c r="I1738" s="411">
        <f t="shared" si="55"/>
        <v>0</v>
      </c>
    </row>
    <row r="1739" spans="1:10" s="13" customFormat="1" ht="18" hidden="1" customHeight="1">
      <c r="A1739" s="880"/>
      <c r="B1739" s="224"/>
      <c r="C1739" s="314"/>
      <c r="D1739" s="314"/>
      <c r="E1739" s="315"/>
      <c r="F1739" s="412"/>
      <c r="G1739" s="412"/>
      <c r="H1739" s="411">
        <f t="shared" si="54"/>
        <v>0</v>
      </c>
      <c r="I1739" s="411">
        <f t="shared" si="55"/>
        <v>0</v>
      </c>
    </row>
    <row r="1740" spans="1:10" s="13" customFormat="1" ht="18" hidden="1" customHeight="1">
      <c r="A1740" s="880"/>
      <c r="B1740" s="224"/>
      <c r="C1740" s="314"/>
      <c r="D1740" s="314"/>
      <c r="E1740" s="315"/>
      <c r="F1740" s="412"/>
      <c r="G1740" s="412"/>
      <c r="H1740" s="411">
        <f t="shared" si="54"/>
        <v>0</v>
      </c>
      <c r="I1740" s="411">
        <f t="shared" si="55"/>
        <v>0</v>
      </c>
    </row>
    <row r="1741" spans="1:10" s="13" customFormat="1" ht="18" hidden="1" customHeight="1">
      <c r="A1741" s="880"/>
      <c r="B1741" s="224"/>
      <c r="C1741" s="314"/>
      <c r="D1741" s="314"/>
      <c r="E1741" s="315"/>
      <c r="F1741" s="412"/>
      <c r="G1741" s="412"/>
      <c r="H1741" s="411">
        <f t="shared" si="54"/>
        <v>0</v>
      </c>
      <c r="I1741" s="411">
        <f t="shared" si="55"/>
        <v>0</v>
      </c>
    </row>
    <row r="1742" spans="1:10" s="13" customFormat="1" ht="18" hidden="1" customHeight="1">
      <c r="A1742" s="880"/>
      <c r="B1742" s="500"/>
      <c r="C1742" s="501"/>
      <c r="D1742" s="501"/>
      <c r="E1742" s="501"/>
      <c r="F1742" s="412"/>
      <c r="G1742" s="412"/>
      <c r="H1742" s="411">
        <f t="shared" si="54"/>
        <v>0</v>
      </c>
      <c r="I1742" s="411">
        <f t="shared" si="55"/>
        <v>0</v>
      </c>
    </row>
    <row r="1743" spans="1:10" s="161" customFormat="1">
      <c r="A1743" s="881"/>
      <c r="B1743" s="383" t="s">
        <v>900</v>
      </c>
      <c r="C1743" s="413">
        <f>SUM(C1650:C1742)</f>
        <v>100000</v>
      </c>
      <c r="D1743" s="413">
        <f>SUM(D1650:D1742)</f>
        <v>0</v>
      </c>
      <c r="E1743" s="413">
        <f>SUM(E1650:E1742)</f>
        <v>100000</v>
      </c>
      <c r="F1743" s="498">
        <f>SUM(F1650:F1674)</f>
        <v>0</v>
      </c>
      <c r="G1743" s="428">
        <f>SUM(G1650:G1674)</f>
        <v>0</v>
      </c>
      <c r="H1743" s="776">
        <f t="shared" si="54"/>
        <v>0</v>
      </c>
      <c r="I1743" s="776">
        <f t="shared" si="55"/>
        <v>200000</v>
      </c>
      <c r="J1743" s="736"/>
    </row>
    <row r="1744" spans="1:10" ht="93.75">
      <c r="A1744" s="881" t="s">
        <v>156</v>
      </c>
      <c r="B1744" s="311" t="s">
        <v>55</v>
      </c>
      <c r="C1744" s="363">
        <v>75000</v>
      </c>
      <c r="D1744" s="314"/>
      <c r="E1744" s="312">
        <v>75000</v>
      </c>
      <c r="F1744" s="418"/>
      <c r="G1744" s="418"/>
      <c r="H1744" s="776">
        <f t="shared" si="54"/>
        <v>0</v>
      </c>
      <c r="I1744" s="776">
        <f t="shared" si="55"/>
        <v>150000</v>
      </c>
    </row>
    <row r="1745" spans="1:9" s="160" customFormat="1" hidden="1">
      <c r="A1745" s="881"/>
      <c r="B1745" s="311"/>
      <c r="C1745" s="314"/>
      <c r="D1745" s="314"/>
      <c r="E1745" s="312"/>
      <c r="F1745" s="418"/>
      <c r="G1745" s="418"/>
      <c r="H1745" s="411">
        <f t="shared" si="54"/>
        <v>0</v>
      </c>
      <c r="I1745" s="411">
        <f t="shared" si="55"/>
        <v>0</v>
      </c>
    </row>
    <row r="1746" spans="1:9" s="160" customFormat="1" hidden="1">
      <c r="A1746" s="881"/>
      <c r="B1746" s="311"/>
      <c r="C1746" s="314"/>
      <c r="D1746" s="314"/>
      <c r="E1746" s="312"/>
      <c r="F1746" s="418"/>
      <c r="G1746" s="418"/>
      <c r="H1746" s="411">
        <f t="shared" si="54"/>
        <v>0</v>
      </c>
      <c r="I1746" s="411">
        <f t="shared" si="55"/>
        <v>0</v>
      </c>
    </row>
    <row r="1747" spans="1:9" s="160" customFormat="1" hidden="1">
      <c r="A1747" s="881"/>
      <c r="B1747" s="311"/>
      <c r="C1747" s="314"/>
      <c r="D1747" s="314"/>
      <c r="E1747" s="312"/>
      <c r="F1747" s="418"/>
      <c r="G1747" s="418"/>
      <c r="H1747" s="411">
        <f t="shared" si="54"/>
        <v>0</v>
      </c>
      <c r="I1747" s="411">
        <f t="shared" si="55"/>
        <v>0</v>
      </c>
    </row>
    <row r="1748" spans="1:9" s="160" customFormat="1" hidden="1">
      <c r="A1748" s="881"/>
      <c r="B1748" s="311"/>
      <c r="C1748" s="314"/>
      <c r="D1748" s="314"/>
      <c r="E1748" s="312"/>
      <c r="F1748" s="418"/>
      <c r="G1748" s="418"/>
      <c r="H1748" s="411">
        <f t="shared" si="54"/>
        <v>0</v>
      </c>
      <c r="I1748" s="411">
        <f t="shared" si="55"/>
        <v>0</v>
      </c>
    </row>
    <row r="1749" spans="1:9" s="160" customFormat="1" hidden="1">
      <c r="A1749" s="881"/>
      <c r="B1749" s="311"/>
      <c r="C1749" s="314"/>
      <c r="D1749" s="314"/>
      <c r="E1749" s="312"/>
      <c r="F1749" s="418"/>
      <c r="G1749" s="418"/>
      <c r="H1749" s="411">
        <f t="shared" si="54"/>
        <v>0</v>
      </c>
      <c r="I1749" s="411">
        <f t="shared" si="55"/>
        <v>0</v>
      </c>
    </row>
    <row r="1750" spans="1:9" s="160" customFormat="1" hidden="1">
      <c r="A1750" s="881"/>
      <c r="B1750" s="311"/>
      <c r="C1750" s="314"/>
      <c r="D1750" s="314"/>
      <c r="E1750" s="312"/>
      <c r="F1750" s="418"/>
      <c r="G1750" s="418"/>
      <c r="H1750" s="411">
        <f t="shared" si="54"/>
        <v>0</v>
      </c>
      <c r="I1750" s="411">
        <f t="shared" si="55"/>
        <v>0</v>
      </c>
    </row>
    <row r="1751" spans="1:9" s="160" customFormat="1" hidden="1">
      <c r="A1751" s="881"/>
      <c r="B1751" s="311"/>
      <c r="C1751" s="314"/>
      <c r="D1751" s="314"/>
      <c r="E1751" s="312"/>
      <c r="F1751" s="418"/>
      <c r="G1751" s="418"/>
      <c r="H1751" s="411">
        <f t="shared" si="54"/>
        <v>0</v>
      </c>
      <c r="I1751" s="411">
        <f t="shared" si="55"/>
        <v>0</v>
      </c>
    </row>
    <row r="1752" spans="1:9" s="160" customFormat="1" hidden="1">
      <c r="A1752" s="881"/>
      <c r="B1752" s="311"/>
      <c r="C1752" s="314"/>
      <c r="D1752" s="314"/>
      <c r="E1752" s="312"/>
      <c r="F1752" s="418"/>
      <c r="G1752" s="418"/>
      <c r="H1752" s="411">
        <f t="shared" si="54"/>
        <v>0</v>
      </c>
      <c r="I1752" s="411">
        <f t="shared" si="55"/>
        <v>0</v>
      </c>
    </row>
    <row r="1753" spans="1:9" s="160" customFormat="1" hidden="1">
      <c r="A1753" s="881"/>
      <c r="B1753" s="311"/>
      <c r="C1753" s="314"/>
      <c r="D1753" s="314"/>
      <c r="E1753" s="312"/>
      <c r="F1753" s="418"/>
      <c r="G1753" s="418"/>
      <c r="H1753" s="411">
        <f t="shared" si="54"/>
        <v>0</v>
      </c>
      <c r="I1753" s="411">
        <f t="shared" si="55"/>
        <v>0</v>
      </c>
    </row>
    <row r="1754" spans="1:9" s="160" customFormat="1" hidden="1">
      <c r="A1754" s="881"/>
      <c r="B1754" s="311"/>
      <c r="C1754" s="314"/>
      <c r="D1754" s="314"/>
      <c r="E1754" s="312"/>
      <c r="F1754" s="418"/>
      <c r="G1754" s="418"/>
      <c r="H1754" s="411">
        <f t="shared" si="54"/>
        <v>0</v>
      </c>
      <c r="I1754" s="411">
        <f t="shared" si="55"/>
        <v>0</v>
      </c>
    </row>
    <row r="1755" spans="1:9" s="160" customFormat="1" hidden="1">
      <c r="A1755" s="881"/>
      <c r="B1755" s="224"/>
      <c r="C1755" s="314"/>
      <c r="D1755" s="314"/>
      <c r="E1755" s="405"/>
      <c r="F1755" s="418"/>
      <c r="G1755" s="418"/>
      <c r="H1755" s="411">
        <f t="shared" si="54"/>
        <v>0</v>
      </c>
      <c r="I1755" s="411">
        <f t="shared" si="55"/>
        <v>0</v>
      </c>
    </row>
    <row r="1756" spans="1:9" s="160" customFormat="1" hidden="1">
      <c r="A1756" s="881"/>
      <c r="B1756" s="311"/>
      <c r="C1756" s="314"/>
      <c r="D1756" s="314"/>
      <c r="E1756" s="312"/>
      <c r="F1756" s="418"/>
      <c r="G1756" s="418"/>
      <c r="H1756" s="411">
        <f t="shared" si="54"/>
        <v>0</v>
      </c>
      <c r="I1756" s="411">
        <f t="shared" si="55"/>
        <v>0</v>
      </c>
    </row>
    <row r="1757" spans="1:9" s="160" customFormat="1" hidden="1">
      <c r="A1757" s="881"/>
      <c r="B1757" s="311"/>
      <c r="C1757" s="314"/>
      <c r="D1757" s="314"/>
      <c r="E1757" s="312"/>
      <c r="F1757" s="418"/>
      <c r="G1757" s="418"/>
      <c r="H1757" s="411">
        <f t="shared" si="54"/>
        <v>0</v>
      </c>
      <c r="I1757" s="411">
        <f t="shared" si="55"/>
        <v>0</v>
      </c>
    </row>
    <row r="1758" spans="1:9" s="160" customFormat="1" hidden="1">
      <c r="A1758" s="881"/>
      <c r="B1758" s="311"/>
      <c r="C1758" s="314"/>
      <c r="D1758" s="314"/>
      <c r="E1758" s="312"/>
      <c r="F1758" s="418"/>
      <c r="G1758" s="418"/>
      <c r="H1758" s="411">
        <f t="shared" si="54"/>
        <v>0</v>
      </c>
      <c r="I1758" s="411">
        <f t="shared" si="55"/>
        <v>0</v>
      </c>
    </row>
    <row r="1759" spans="1:9" s="160" customFormat="1" hidden="1">
      <c r="A1759" s="881"/>
      <c r="B1759" s="311"/>
      <c r="C1759" s="314"/>
      <c r="D1759" s="314"/>
      <c r="E1759" s="312"/>
      <c r="F1759" s="418"/>
      <c r="G1759" s="418"/>
      <c r="H1759" s="411">
        <f t="shared" si="54"/>
        <v>0</v>
      </c>
      <c r="I1759" s="411">
        <f t="shared" si="55"/>
        <v>0</v>
      </c>
    </row>
    <row r="1760" spans="1:9" s="160" customFormat="1" hidden="1">
      <c r="A1760" s="881"/>
      <c r="B1760" s="311"/>
      <c r="C1760" s="364"/>
      <c r="D1760" s="314"/>
      <c r="E1760" s="312"/>
      <c r="F1760" s="418"/>
      <c r="G1760" s="418"/>
      <c r="H1760" s="411">
        <f t="shared" si="54"/>
        <v>0</v>
      </c>
      <c r="I1760" s="411">
        <f t="shared" si="55"/>
        <v>0</v>
      </c>
    </row>
    <row r="1761" spans="1:9" s="13" customFormat="1" hidden="1">
      <c r="A1761" s="851"/>
      <c r="B1761" s="224"/>
      <c r="C1761" s="314"/>
      <c r="D1761" s="314"/>
      <c r="E1761" s="315"/>
      <c r="F1761" s="418"/>
      <c r="G1761" s="418"/>
      <c r="H1761" s="411">
        <f t="shared" si="54"/>
        <v>0</v>
      </c>
      <c r="I1761" s="411">
        <f t="shared" si="55"/>
        <v>0</v>
      </c>
    </row>
    <row r="1762" spans="1:9" s="13" customFormat="1" hidden="1">
      <c r="A1762" s="851"/>
      <c r="B1762" s="451"/>
      <c r="C1762" s="229"/>
      <c r="D1762" s="229"/>
      <c r="E1762" s="435"/>
      <c r="F1762" s="418"/>
      <c r="G1762" s="418"/>
      <c r="H1762" s="411">
        <f t="shared" si="54"/>
        <v>0</v>
      </c>
      <c r="I1762" s="411">
        <f t="shared" si="55"/>
        <v>0</v>
      </c>
    </row>
    <row r="1763" spans="1:9" s="13" customFormat="1" hidden="1">
      <c r="A1763" s="851"/>
      <c r="B1763" s="451"/>
      <c r="C1763" s="229"/>
      <c r="D1763" s="229"/>
      <c r="E1763" s="435"/>
      <c r="F1763" s="418"/>
      <c r="G1763" s="418"/>
      <c r="H1763" s="411">
        <f t="shared" si="54"/>
        <v>0</v>
      </c>
      <c r="I1763" s="411">
        <f t="shared" si="55"/>
        <v>0</v>
      </c>
    </row>
    <row r="1764" spans="1:9" s="13" customFormat="1" hidden="1">
      <c r="A1764" s="851"/>
      <c r="B1764" s="451"/>
      <c r="C1764" s="229"/>
      <c r="D1764" s="229"/>
      <c r="E1764" s="435"/>
      <c r="F1764" s="418"/>
      <c r="G1764" s="418"/>
      <c r="H1764" s="411">
        <f t="shared" si="54"/>
        <v>0</v>
      </c>
      <c r="I1764" s="411">
        <f t="shared" si="55"/>
        <v>0</v>
      </c>
    </row>
    <row r="1765" spans="1:9" s="13" customFormat="1" hidden="1">
      <c r="A1765" s="851"/>
      <c r="B1765" s="451"/>
      <c r="C1765" s="229"/>
      <c r="D1765" s="229"/>
      <c r="E1765" s="435"/>
      <c r="F1765" s="418"/>
      <c r="G1765" s="418"/>
      <c r="H1765" s="411">
        <f t="shared" si="54"/>
        <v>0</v>
      </c>
      <c r="I1765" s="411">
        <f t="shared" si="55"/>
        <v>0</v>
      </c>
    </row>
    <row r="1766" spans="1:9" s="13" customFormat="1" hidden="1">
      <c r="A1766" s="851"/>
      <c r="B1766" s="451"/>
      <c r="C1766" s="229"/>
      <c r="D1766" s="229"/>
      <c r="E1766" s="435"/>
      <c r="F1766" s="418"/>
      <c r="G1766" s="418"/>
      <c r="H1766" s="411">
        <f t="shared" si="54"/>
        <v>0</v>
      </c>
      <c r="I1766" s="411">
        <f t="shared" si="55"/>
        <v>0</v>
      </c>
    </row>
    <row r="1767" spans="1:9" s="13" customFormat="1" hidden="1">
      <c r="A1767" s="851"/>
      <c r="B1767" s="451"/>
      <c r="C1767" s="229"/>
      <c r="D1767" s="229"/>
      <c r="E1767" s="435"/>
      <c r="F1767" s="418"/>
      <c r="G1767" s="418"/>
      <c r="H1767" s="411">
        <f t="shared" si="54"/>
        <v>0</v>
      </c>
      <c r="I1767" s="411">
        <f t="shared" si="55"/>
        <v>0</v>
      </c>
    </row>
    <row r="1768" spans="1:9" s="13" customFormat="1" hidden="1">
      <c r="A1768" s="851"/>
      <c r="B1768" s="452"/>
      <c r="C1768" s="453"/>
      <c r="D1768" s="453"/>
      <c r="E1768" s="435"/>
      <c r="F1768" s="418"/>
      <c r="G1768" s="418"/>
      <c r="H1768" s="411">
        <f t="shared" si="54"/>
        <v>0</v>
      </c>
      <c r="I1768" s="411">
        <f t="shared" si="55"/>
        <v>0</v>
      </c>
    </row>
    <row r="1769" spans="1:9" s="13" customFormat="1" hidden="1">
      <c r="A1769" s="851"/>
      <c r="B1769" s="224"/>
      <c r="C1769" s="314"/>
      <c r="D1769" s="314"/>
      <c r="E1769" s="315"/>
      <c r="F1769" s="418"/>
      <c r="G1769" s="418"/>
      <c r="H1769" s="411">
        <f t="shared" si="54"/>
        <v>0</v>
      </c>
      <c r="I1769" s="411">
        <f t="shared" si="55"/>
        <v>0</v>
      </c>
    </row>
    <row r="1770" spans="1:9" s="13" customFormat="1" hidden="1">
      <c r="A1770" s="851"/>
      <c r="B1770" s="224"/>
      <c r="C1770" s="314"/>
      <c r="D1770" s="314"/>
      <c r="E1770" s="315"/>
      <c r="F1770" s="418"/>
      <c r="G1770" s="418"/>
      <c r="H1770" s="411">
        <f t="shared" si="54"/>
        <v>0</v>
      </c>
      <c r="I1770" s="411">
        <f t="shared" si="55"/>
        <v>0</v>
      </c>
    </row>
    <row r="1771" spans="1:9" s="13" customFormat="1" hidden="1">
      <c r="A1771" s="851"/>
      <c r="B1771" s="224"/>
      <c r="C1771" s="314"/>
      <c r="D1771" s="314"/>
      <c r="E1771" s="315"/>
      <c r="F1771" s="418"/>
      <c r="G1771" s="418"/>
      <c r="H1771" s="411">
        <f t="shared" si="54"/>
        <v>0</v>
      </c>
      <c r="I1771" s="411">
        <f t="shared" si="55"/>
        <v>0</v>
      </c>
    </row>
    <row r="1772" spans="1:9" s="13" customFormat="1" hidden="1">
      <c r="A1772" s="851"/>
      <c r="B1772" s="224"/>
      <c r="C1772" s="314"/>
      <c r="D1772" s="314"/>
      <c r="E1772" s="315"/>
      <c r="F1772" s="418"/>
      <c r="G1772" s="418"/>
      <c r="H1772" s="411">
        <f t="shared" si="54"/>
        <v>0</v>
      </c>
      <c r="I1772" s="411">
        <f t="shared" si="55"/>
        <v>0</v>
      </c>
    </row>
    <row r="1773" spans="1:9" s="13" customFormat="1" hidden="1">
      <c r="A1773" s="851"/>
      <c r="B1773" s="224"/>
      <c r="C1773" s="314"/>
      <c r="D1773" s="314"/>
      <c r="E1773" s="315"/>
      <c r="F1773" s="418"/>
      <c r="G1773" s="418"/>
      <c r="H1773" s="411">
        <f t="shared" si="54"/>
        <v>0</v>
      </c>
      <c r="I1773" s="411">
        <f t="shared" si="55"/>
        <v>0</v>
      </c>
    </row>
    <row r="1774" spans="1:9" s="13" customFormat="1" hidden="1">
      <c r="A1774" s="851"/>
      <c r="B1774" s="224"/>
      <c r="C1774" s="314"/>
      <c r="D1774" s="314"/>
      <c r="E1774" s="315"/>
      <c r="F1774" s="418"/>
      <c r="G1774" s="418"/>
      <c r="H1774" s="411">
        <f t="shared" si="54"/>
        <v>0</v>
      </c>
      <c r="I1774" s="411">
        <f t="shared" si="55"/>
        <v>0</v>
      </c>
    </row>
    <row r="1775" spans="1:9" s="13" customFormat="1" hidden="1">
      <c r="A1775" s="851"/>
      <c r="B1775" s="224"/>
      <c r="C1775" s="314"/>
      <c r="D1775" s="314"/>
      <c r="E1775" s="315"/>
      <c r="F1775" s="418"/>
      <c r="G1775" s="418"/>
      <c r="H1775" s="411">
        <f t="shared" si="54"/>
        <v>0</v>
      </c>
      <c r="I1775" s="411">
        <f t="shared" si="55"/>
        <v>0</v>
      </c>
    </row>
    <row r="1776" spans="1:9" s="13" customFormat="1" hidden="1">
      <c r="A1776" s="851"/>
      <c r="B1776" s="224"/>
      <c r="C1776" s="466"/>
      <c r="D1776" s="315"/>
      <c r="E1776" s="315"/>
      <c r="F1776" s="418"/>
      <c r="G1776" s="418"/>
      <c r="H1776" s="411">
        <f t="shared" si="54"/>
        <v>0</v>
      </c>
      <c r="I1776" s="411">
        <f t="shared" si="55"/>
        <v>0</v>
      </c>
    </row>
    <row r="1777" spans="1:9" s="13" customFormat="1" hidden="1">
      <c r="A1777" s="851"/>
      <c r="B1777" s="224"/>
      <c r="C1777" s="465"/>
      <c r="D1777" s="315"/>
      <c r="E1777" s="315"/>
      <c r="F1777" s="418"/>
      <c r="G1777" s="418"/>
      <c r="H1777" s="411">
        <f t="shared" si="54"/>
        <v>0</v>
      </c>
      <c r="I1777" s="411">
        <f t="shared" si="55"/>
        <v>0</v>
      </c>
    </row>
    <row r="1778" spans="1:9" s="13" customFormat="1" hidden="1">
      <c r="A1778" s="851"/>
      <c r="B1778" s="224"/>
      <c r="C1778" s="314"/>
      <c r="D1778" s="314"/>
      <c r="E1778" s="315"/>
      <c r="F1778" s="418"/>
      <c r="G1778" s="418"/>
      <c r="H1778" s="411">
        <f t="shared" si="54"/>
        <v>0</v>
      </c>
      <c r="I1778" s="411">
        <f t="shared" si="55"/>
        <v>0</v>
      </c>
    </row>
    <row r="1779" spans="1:9" s="13" customFormat="1" ht="18" hidden="1" customHeight="1">
      <c r="A1779" s="880"/>
      <c r="B1779" s="517"/>
      <c r="C1779" s="515"/>
      <c r="D1779" s="515"/>
      <c r="E1779" s="518"/>
      <c r="F1779" s="418"/>
      <c r="G1779" s="418"/>
      <c r="H1779" s="411">
        <f t="shared" si="54"/>
        <v>0</v>
      </c>
      <c r="I1779" s="411">
        <f t="shared" si="55"/>
        <v>0</v>
      </c>
    </row>
    <row r="1780" spans="1:9" s="13" customFormat="1" ht="18" hidden="1" customHeight="1">
      <c r="A1780" s="880"/>
      <c r="B1780" s="224"/>
      <c r="C1780" s="314"/>
      <c r="D1780" s="314"/>
      <c r="E1780" s="315"/>
      <c r="F1780" s="418"/>
      <c r="G1780" s="418"/>
      <c r="H1780" s="411">
        <f t="shared" si="54"/>
        <v>0</v>
      </c>
      <c r="I1780" s="411">
        <f t="shared" si="55"/>
        <v>0</v>
      </c>
    </row>
    <row r="1781" spans="1:9" s="13" customFormat="1" ht="18" hidden="1" customHeight="1">
      <c r="A1781" s="880"/>
      <c r="B1781" s="224"/>
      <c r="C1781" s="314"/>
      <c r="D1781" s="314"/>
      <c r="E1781" s="315"/>
      <c r="F1781" s="418"/>
      <c r="G1781" s="418"/>
      <c r="H1781" s="411">
        <f t="shared" si="54"/>
        <v>0</v>
      </c>
      <c r="I1781" s="411">
        <f t="shared" si="55"/>
        <v>0</v>
      </c>
    </row>
    <row r="1782" spans="1:9" s="13" customFormat="1" ht="18" hidden="1" customHeight="1">
      <c r="A1782" s="880"/>
      <c r="B1782" s="224"/>
      <c r="C1782" s="314"/>
      <c r="D1782" s="314"/>
      <c r="E1782" s="315"/>
      <c r="F1782" s="418"/>
      <c r="G1782" s="418"/>
      <c r="H1782" s="411">
        <f t="shared" si="54"/>
        <v>0</v>
      </c>
      <c r="I1782" s="411">
        <f t="shared" si="55"/>
        <v>0</v>
      </c>
    </row>
    <row r="1783" spans="1:9" s="13" customFormat="1" ht="18" hidden="1" customHeight="1">
      <c r="A1783" s="880"/>
      <c r="B1783" s="224"/>
      <c r="C1783" s="314"/>
      <c r="D1783" s="314"/>
      <c r="E1783" s="315"/>
      <c r="F1783" s="418"/>
      <c r="G1783" s="418"/>
      <c r="H1783" s="411">
        <f t="shared" si="54"/>
        <v>0</v>
      </c>
      <c r="I1783" s="411">
        <f t="shared" si="55"/>
        <v>0</v>
      </c>
    </row>
    <row r="1784" spans="1:9" s="13" customFormat="1" ht="18" hidden="1" customHeight="1">
      <c r="A1784" s="880"/>
      <c r="B1784" s="224"/>
      <c r="C1784" s="314"/>
      <c r="D1784" s="314"/>
      <c r="E1784" s="315"/>
      <c r="F1784" s="418"/>
      <c r="G1784" s="418"/>
      <c r="H1784" s="411">
        <f t="shared" si="54"/>
        <v>0</v>
      </c>
      <c r="I1784" s="411">
        <f t="shared" si="55"/>
        <v>0</v>
      </c>
    </row>
    <row r="1785" spans="1:9" s="13" customFormat="1" ht="18" hidden="1" customHeight="1">
      <c r="A1785" s="880"/>
      <c r="B1785" s="224"/>
      <c r="C1785" s="314"/>
      <c r="D1785" s="314"/>
      <c r="E1785" s="315"/>
      <c r="F1785" s="418"/>
      <c r="G1785" s="418"/>
      <c r="H1785" s="411">
        <f t="shared" si="54"/>
        <v>0</v>
      </c>
      <c r="I1785" s="411">
        <f t="shared" si="55"/>
        <v>0</v>
      </c>
    </row>
    <row r="1786" spans="1:9" s="13" customFormat="1" ht="18" hidden="1" customHeight="1">
      <c r="A1786" s="880"/>
      <c r="B1786" s="224"/>
      <c r="C1786" s="314"/>
      <c r="D1786" s="314"/>
      <c r="E1786" s="315"/>
      <c r="F1786" s="418"/>
      <c r="G1786" s="418"/>
      <c r="H1786" s="411">
        <f t="shared" si="54"/>
        <v>0</v>
      </c>
      <c r="I1786" s="411">
        <f t="shared" si="55"/>
        <v>0</v>
      </c>
    </row>
    <row r="1787" spans="1:9" s="13" customFormat="1" ht="18" hidden="1" customHeight="1">
      <c r="A1787" s="880"/>
      <c r="B1787" s="224"/>
      <c r="C1787" s="314"/>
      <c r="D1787" s="314"/>
      <c r="E1787" s="315"/>
      <c r="F1787" s="418"/>
      <c r="G1787" s="418"/>
      <c r="H1787" s="411">
        <f t="shared" si="54"/>
        <v>0</v>
      </c>
      <c r="I1787" s="411">
        <f t="shared" si="55"/>
        <v>0</v>
      </c>
    </row>
    <row r="1788" spans="1:9" s="13" customFormat="1" ht="18" hidden="1" customHeight="1">
      <c r="A1788" s="880"/>
      <c r="B1788" s="224"/>
      <c r="C1788" s="314"/>
      <c r="D1788" s="314"/>
      <c r="E1788" s="315"/>
      <c r="F1788" s="418"/>
      <c r="G1788" s="418"/>
      <c r="H1788" s="411">
        <f t="shared" si="54"/>
        <v>0</v>
      </c>
      <c r="I1788" s="411">
        <f t="shared" si="55"/>
        <v>0</v>
      </c>
    </row>
    <row r="1789" spans="1:9" s="13" customFormat="1" ht="18" hidden="1" customHeight="1">
      <c r="A1789" s="880"/>
      <c r="B1789" s="224"/>
      <c r="C1789" s="314"/>
      <c r="D1789" s="314"/>
      <c r="E1789" s="315"/>
      <c r="F1789" s="418"/>
      <c r="G1789" s="418"/>
      <c r="H1789" s="411">
        <f t="shared" si="54"/>
        <v>0</v>
      </c>
      <c r="I1789" s="411">
        <f t="shared" si="55"/>
        <v>0</v>
      </c>
    </row>
    <row r="1790" spans="1:9" s="13" customFormat="1" ht="18" hidden="1" customHeight="1">
      <c r="A1790" s="880"/>
      <c r="B1790" s="224"/>
      <c r="C1790" s="314"/>
      <c r="D1790" s="314"/>
      <c r="E1790" s="315"/>
      <c r="F1790" s="418"/>
      <c r="G1790" s="418"/>
      <c r="H1790" s="411">
        <f t="shared" si="54"/>
        <v>0</v>
      </c>
      <c r="I1790" s="411">
        <f t="shared" si="55"/>
        <v>0</v>
      </c>
    </row>
    <row r="1791" spans="1:9" s="13" customFormat="1" ht="18" hidden="1" customHeight="1">
      <c r="A1791" s="880"/>
      <c r="B1791" s="224"/>
      <c r="C1791" s="314"/>
      <c r="D1791" s="314"/>
      <c r="E1791" s="315"/>
      <c r="F1791" s="418"/>
      <c r="G1791" s="418"/>
      <c r="H1791" s="411">
        <f t="shared" si="54"/>
        <v>0</v>
      </c>
      <c r="I1791" s="411">
        <f t="shared" si="55"/>
        <v>0</v>
      </c>
    </row>
    <row r="1792" spans="1:9" s="13" customFormat="1" ht="18" hidden="1" customHeight="1">
      <c r="A1792" s="880"/>
      <c r="B1792" s="500"/>
      <c r="C1792" s="501"/>
      <c r="D1792" s="501"/>
      <c r="E1792" s="502"/>
      <c r="F1792" s="418"/>
      <c r="G1792" s="418"/>
      <c r="H1792" s="411">
        <f t="shared" si="54"/>
        <v>0</v>
      </c>
      <c r="I1792" s="411">
        <f t="shared" si="55"/>
        <v>0</v>
      </c>
    </row>
    <row r="1793" spans="1:10">
      <c r="A1793" s="881"/>
      <c r="B1793" s="383" t="s">
        <v>900</v>
      </c>
      <c r="C1793" s="413">
        <f>SUM(C1744:C1792)</f>
        <v>75000</v>
      </c>
      <c r="D1793" s="413">
        <f>SUM(D1744:D1792)</f>
        <v>0</v>
      </c>
      <c r="E1793" s="413">
        <f>SUM(E1744:E1792)</f>
        <v>75000</v>
      </c>
      <c r="F1793" s="494">
        <f>SUM(F1744:F1744)</f>
        <v>0</v>
      </c>
      <c r="G1793" s="415">
        <f>SUM(G1744:G1744)</f>
        <v>0</v>
      </c>
      <c r="H1793" s="776">
        <f t="shared" si="54"/>
        <v>0</v>
      </c>
      <c r="I1793" s="776">
        <f t="shared" si="55"/>
        <v>150000</v>
      </c>
    </row>
    <row r="1794" spans="1:10" hidden="1">
      <c r="A1794" s="881" t="s">
        <v>157</v>
      </c>
      <c r="B1794" s="311"/>
      <c r="C1794" s="314"/>
      <c r="D1794" s="314"/>
      <c r="E1794" s="312"/>
      <c r="F1794" s="418"/>
      <c r="G1794" s="418"/>
      <c r="H1794" s="411">
        <f t="shared" si="54"/>
        <v>0</v>
      </c>
      <c r="I1794" s="411">
        <f t="shared" si="55"/>
        <v>0</v>
      </c>
      <c r="J1794" s="160"/>
    </row>
    <row r="1795" spans="1:10" hidden="1">
      <c r="A1795" s="881"/>
      <c r="B1795" s="311"/>
      <c r="C1795" s="314"/>
      <c r="D1795" s="314"/>
      <c r="E1795" s="312"/>
      <c r="F1795" s="418"/>
      <c r="G1795" s="418"/>
      <c r="H1795" s="411">
        <f t="shared" si="54"/>
        <v>0</v>
      </c>
      <c r="I1795" s="411">
        <f t="shared" si="55"/>
        <v>0</v>
      </c>
      <c r="J1795" s="160"/>
    </row>
    <row r="1796" spans="1:10" hidden="1">
      <c r="A1796" s="881"/>
      <c r="B1796" s="311"/>
      <c r="C1796" s="314"/>
      <c r="D1796" s="314"/>
      <c r="E1796" s="312"/>
      <c r="F1796" s="418"/>
      <c r="G1796" s="418"/>
      <c r="H1796" s="411">
        <f t="shared" si="54"/>
        <v>0</v>
      </c>
      <c r="I1796" s="411">
        <f t="shared" si="55"/>
        <v>0</v>
      </c>
      <c r="J1796" s="160"/>
    </row>
    <row r="1797" spans="1:10" hidden="1">
      <c r="A1797" s="881"/>
      <c r="B1797" s="311"/>
      <c r="C1797" s="314"/>
      <c r="D1797" s="314"/>
      <c r="E1797" s="312"/>
      <c r="F1797" s="412"/>
      <c r="G1797" s="412"/>
      <c r="H1797" s="411">
        <f t="shared" si="54"/>
        <v>0</v>
      </c>
      <c r="I1797" s="411">
        <f t="shared" si="55"/>
        <v>0</v>
      </c>
      <c r="J1797" s="160"/>
    </row>
    <row r="1798" spans="1:10" hidden="1">
      <c r="A1798" s="881"/>
      <c r="B1798" s="311"/>
      <c r="C1798" s="314"/>
      <c r="D1798" s="314"/>
      <c r="E1798" s="312"/>
      <c r="F1798" s="412"/>
      <c r="G1798" s="412"/>
      <c r="H1798" s="411">
        <f t="shared" si="54"/>
        <v>0</v>
      </c>
      <c r="I1798" s="411">
        <f t="shared" si="55"/>
        <v>0</v>
      </c>
      <c r="J1798" s="160"/>
    </row>
    <row r="1799" spans="1:10" hidden="1">
      <c r="A1799" s="881"/>
      <c r="B1799" s="224"/>
      <c r="C1799" s="314"/>
      <c r="D1799" s="314"/>
      <c r="E1799" s="405"/>
      <c r="F1799" s="412"/>
      <c r="G1799" s="412"/>
      <c r="H1799" s="411">
        <f t="shared" si="54"/>
        <v>0</v>
      </c>
      <c r="I1799" s="411">
        <f t="shared" si="55"/>
        <v>0</v>
      </c>
      <c r="J1799" s="160"/>
    </row>
    <row r="1800" spans="1:10" hidden="1">
      <c r="A1800" s="881"/>
      <c r="B1800" s="311"/>
      <c r="C1800" s="314"/>
      <c r="D1800" s="314"/>
      <c r="E1800" s="312"/>
      <c r="F1800" s="412"/>
      <c r="G1800" s="412"/>
      <c r="H1800" s="411">
        <f t="shared" si="54"/>
        <v>0</v>
      </c>
      <c r="I1800" s="411">
        <f t="shared" si="55"/>
        <v>0</v>
      </c>
      <c r="J1800" s="160"/>
    </row>
    <row r="1801" spans="1:10" hidden="1">
      <c r="A1801" s="881"/>
      <c r="B1801" s="311"/>
      <c r="C1801" s="314"/>
      <c r="D1801" s="314"/>
      <c r="E1801" s="312"/>
      <c r="F1801" s="412"/>
      <c r="G1801" s="412"/>
      <c r="H1801" s="411">
        <f t="shared" ref="H1801:H1864" si="56">E1801+D1801-C1801</f>
        <v>0</v>
      </c>
      <c r="I1801" s="411">
        <f t="shared" ref="I1801:I1864" si="57">SUM(C1801:E1801)</f>
        <v>0</v>
      </c>
      <c r="J1801" s="160"/>
    </row>
    <row r="1802" spans="1:10" hidden="1">
      <c r="A1802" s="881"/>
      <c r="B1802" s="311"/>
      <c r="C1802" s="314"/>
      <c r="D1802" s="314"/>
      <c r="E1802" s="312"/>
      <c r="F1802" s="412"/>
      <c r="G1802" s="412"/>
      <c r="H1802" s="411">
        <f t="shared" si="56"/>
        <v>0</v>
      </c>
      <c r="I1802" s="411">
        <f t="shared" si="57"/>
        <v>0</v>
      </c>
      <c r="J1802" s="160"/>
    </row>
    <row r="1803" spans="1:10" hidden="1">
      <c r="A1803" s="881"/>
      <c r="B1803" s="311"/>
      <c r="C1803" s="314"/>
      <c r="D1803" s="314"/>
      <c r="E1803" s="312"/>
      <c r="F1803" s="412"/>
      <c r="G1803" s="412"/>
      <c r="H1803" s="411">
        <f t="shared" si="56"/>
        <v>0</v>
      </c>
      <c r="I1803" s="411">
        <f t="shared" si="57"/>
        <v>0</v>
      </c>
      <c r="J1803" s="160"/>
    </row>
    <row r="1804" spans="1:10" hidden="1">
      <c r="A1804" s="881"/>
      <c r="B1804" s="311"/>
      <c r="C1804" s="314"/>
      <c r="D1804" s="314"/>
      <c r="E1804" s="312"/>
      <c r="F1804" s="412"/>
      <c r="G1804" s="412"/>
      <c r="H1804" s="411">
        <f t="shared" si="56"/>
        <v>0</v>
      </c>
      <c r="I1804" s="411">
        <f t="shared" si="57"/>
        <v>0</v>
      </c>
      <c r="J1804" s="160"/>
    </row>
    <row r="1805" spans="1:10" hidden="1">
      <c r="A1805" s="881"/>
      <c r="B1805" s="311"/>
      <c r="C1805" s="364"/>
      <c r="D1805" s="314"/>
      <c r="E1805" s="312"/>
      <c r="F1805" s="412"/>
      <c r="G1805" s="412"/>
      <c r="H1805" s="411">
        <f t="shared" si="56"/>
        <v>0</v>
      </c>
      <c r="I1805" s="411">
        <f t="shared" si="57"/>
        <v>0</v>
      </c>
      <c r="J1805" s="160"/>
    </row>
    <row r="1806" spans="1:10" s="13" customFormat="1" hidden="1">
      <c r="A1806" s="851"/>
      <c r="B1806" s="224"/>
      <c r="C1806" s="314"/>
      <c r="D1806" s="314"/>
      <c r="E1806" s="315"/>
      <c r="F1806" s="412"/>
      <c r="G1806" s="412"/>
      <c r="H1806" s="411">
        <f t="shared" si="56"/>
        <v>0</v>
      </c>
      <c r="I1806" s="411">
        <f t="shared" si="57"/>
        <v>0</v>
      </c>
    </row>
    <row r="1807" spans="1:10" s="13" customFormat="1" hidden="1">
      <c r="A1807" s="851"/>
      <c r="B1807" s="224"/>
      <c r="C1807" s="314"/>
      <c r="D1807" s="468"/>
      <c r="E1807" s="469"/>
      <c r="F1807" s="412"/>
      <c r="G1807" s="412"/>
      <c r="H1807" s="411">
        <f t="shared" si="56"/>
        <v>0</v>
      </c>
      <c r="I1807" s="411">
        <f t="shared" si="57"/>
        <v>0</v>
      </c>
    </row>
    <row r="1808" spans="1:10" s="13" customFormat="1" hidden="1">
      <c r="A1808" s="851"/>
      <c r="B1808" s="224"/>
      <c r="C1808" s="314"/>
      <c r="D1808" s="314"/>
      <c r="E1808" s="315"/>
      <c r="F1808" s="412"/>
      <c r="G1808" s="412"/>
      <c r="H1808" s="411">
        <f t="shared" si="56"/>
        <v>0</v>
      </c>
      <c r="I1808" s="411">
        <f t="shared" si="57"/>
        <v>0</v>
      </c>
    </row>
    <row r="1809" spans="1:9" s="13" customFormat="1" hidden="1">
      <c r="A1809" s="851"/>
      <c r="B1809" s="224"/>
      <c r="C1809" s="314"/>
      <c r="D1809" s="314"/>
      <c r="E1809" s="315"/>
      <c r="F1809" s="412"/>
      <c r="G1809" s="412"/>
      <c r="H1809" s="411">
        <f t="shared" si="56"/>
        <v>0</v>
      </c>
      <c r="I1809" s="411">
        <f t="shared" si="57"/>
        <v>0</v>
      </c>
    </row>
    <row r="1810" spans="1:9" s="13" customFormat="1" hidden="1">
      <c r="A1810" s="851"/>
      <c r="B1810" s="224"/>
      <c r="C1810" s="314"/>
      <c r="D1810" s="314"/>
      <c r="E1810" s="315"/>
      <c r="F1810" s="412"/>
      <c r="G1810" s="412"/>
      <c r="H1810" s="411">
        <f t="shared" si="56"/>
        <v>0</v>
      </c>
      <c r="I1810" s="411">
        <f t="shared" si="57"/>
        <v>0</v>
      </c>
    </row>
    <row r="1811" spans="1:9" s="13" customFormat="1" hidden="1">
      <c r="A1811" s="851"/>
      <c r="B1811" s="224"/>
      <c r="C1811" s="314"/>
      <c r="D1811" s="314"/>
      <c r="E1811" s="315"/>
      <c r="F1811" s="412"/>
      <c r="G1811" s="412"/>
      <c r="H1811" s="411">
        <f t="shared" si="56"/>
        <v>0</v>
      </c>
      <c r="I1811" s="411">
        <f t="shared" si="57"/>
        <v>0</v>
      </c>
    </row>
    <row r="1812" spans="1:9" s="13" customFormat="1" hidden="1">
      <c r="A1812" s="851"/>
      <c r="B1812" s="224"/>
      <c r="C1812" s="314"/>
      <c r="D1812" s="314"/>
      <c r="E1812" s="315"/>
      <c r="F1812" s="412"/>
      <c r="G1812" s="412"/>
      <c r="H1812" s="411">
        <f t="shared" si="56"/>
        <v>0</v>
      </c>
      <c r="I1812" s="411">
        <f t="shared" si="57"/>
        <v>0</v>
      </c>
    </row>
    <row r="1813" spans="1:9" s="13" customFormat="1" hidden="1">
      <c r="A1813" s="851"/>
      <c r="B1813" s="224"/>
      <c r="C1813" s="314"/>
      <c r="D1813" s="314"/>
      <c r="E1813" s="315"/>
      <c r="F1813" s="412"/>
      <c r="G1813" s="412"/>
      <c r="H1813" s="411">
        <f t="shared" si="56"/>
        <v>0</v>
      </c>
      <c r="I1813" s="411">
        <f t="shared" si="57"/>
        <v>0</v>
      </c>
    </row>
    <row r="1814" spans="1:9" s="237" customFormat="1" hidden="1">
      <c r="A1814" s="851"/>
      <c r="B1814" s="224"/>
      <c r="C1814" s="314"/>
      <c r="D1814" s="314"/>
      <c r="E1814" s="315"/>
      <c r="F1814" s="420"/>
      <c r="G1814" s="420"/>
      <c r="H1814" s="411">
        <f t="shared" si="56"/>
        <v>0</v>
      </c>
      <c r="I1814" s="411">
        <f t="shared" si="57"/>
        <v>0</v>
      </c>
    </row>
    <row r="1815" spans="1:9" s="237" customFormat="1" hidden="1">
      <c r="A1815" s="851"/>
      <c r="B1815" s="224"/>
      <c r="C1815" s="315"/>
      <c r="D1815" s="315"/>
      <c r="E1815" s="315"/>
      <c r="F1815" s="420"/>
      <c r="G1815" s="420"/>
      <c r="H1815" s="411">
        <f t="shared" si="56"/>
        <v>0</v>
      </c>
      <c r="I1815" s="411">
        <f t="shared" si="57"/>
        <v>0</v>
      </c>
    </row>
    <row r="1816" spans="1:9" s="476" customFormat="1" hidden="1">
      <c r="A1816" s="884"/>
      <c r="B1816" s="470"/>
      <c r="C1816" s="469"/>
      <c r="D1816" s="469"/>
      <c r="E1816" s="469"/>
      <c r="F1816" s="420"/>
      <c r="G1816" s="420"/>
      <c r="H1816" s="411">
        <f t="shared" si="56"/>
        <v>0</v>
      </c>
      <c r="I1816" s="411">
        <f t="shared" si="57"/>
        <v>0</v>
      </c>
    </row>
    <row r="1817" spans="1:9" s="476" customFormat="1" hidden="1">
      <c r="A1817" s="884"/>
      <c r="B1817" s="470"/>
      <c r="C1817" s="469"/>
      <c r="D1817" s="469"/>
      <c r="E1817" s="469"/>
      <c r="F1817" s="420"/>
      <c r="G1817" s="420"/>
      <c r="H1817" s="411">
        <f t="shared" si="56"/>
        <v>0</v>
      </c>
      <c r="I1817" s="411">
        <f t="shared" si="57"/>
        <v>0</v>
      </c>
    </row>
    <row r="1818" spans="1:9" s="237" customFormat="1" hidden="1">
      <c r="A1818" s="851"/>
      <c r="B1818" s="224"/>
      <c r="C1818" s="314"/>
      <c r="D1818" s="314"/>
      <c r="E1818" s="315"/>
      <c r="F1818" s="420"/>
      <c r="G1818" s="420"/>
      <c r="H1818" s="411">
        <f t="shared" si="56"/>
        <v>0</v>
      </c>
      <c r="I1818" s="411">
        <f t="shared" si="57"/>
        <v>0</v>
      </c>
    </row>
    <row r="1819" spans="1:9" s="237" customFormat="1" hidden="1">
      <c r="A1819" s="851"/>
      <c r="B1819" s="224"/>
      <c r="C1819" s="314"/>
      <c r="D1819" s="314"/>
      <c r="E1819" s="315"/>
      <c r="F1819" s="420"/>
      <c r="G1819" s="420"/>
      <c r="H1819" s="411">
        <f t="shared" si="56"/>
        <v>0</v>
      </c>
      <c r="I1819" s="411">
        <f t="shared" si="57"/>
        <v>0</v>
      </c>
    </row>
    <row r="1820" spans="1:9" s="237" customFormat="1" hidden="1">
      <c r="A1820" s="851"/>
      <c r="B1820" s="224"/>
      <c r="C1820" s="314"/>
      <c r="D1820" s="314"/>
      <c r="E1820" s="315"/>
      <c r="F1820" s="420"/>
      <c r="G1820" s="420"/>
      <c r="H1820" s="411">
        <f t="shared" si="56"/>
        <v>0</v>
      </c>
      <c r="I1820" s="411">
        <f t="shared" si="57"/>
        <v>0</v>
      </c>
    </row>
    <row r="1821" spans="1:9" s="237" customFormat="1" hidden="1">
      <c r="A1821" s="851"/>
      <c r="B1821" s="224"/>
      <c r="C1821" s="314"/>
      <c r="D1821" s="314"/>
      <c r="E1821" s="315"/>
      <c r="F1821" s="420"/>
      <c r="G1821" s="420"/>
      <c r="H1821" s="411">
        <f t="shared" si="56"/>
        <v>0</v>
      </c>
      <c r="I1821" s="411">
        <f t="shared" si="57"/>
        <v>0</v>
      </c>
    </row>
    <row r="1822" spans="1:9" s="237" customFormat="1" hidden="1">
      <c r="A1822" s="851"/>
      <c r="B1822" s="224"/>
      <c r="C1822" s="466"/>
      <c r="D1822" s="315"/>
      <c r="E1822" s="315"/>
      <c r="F1822" s="420"/>
      <c r="G1822" s="420"/>
      <c r="H1822" s="411">
        <f t="shared" si="56"/>
        <v>0</v>
      </c>
      <c r="I1822" s="411">
        <f t="shared" si="57"/>
        <v>0</v>
      </c>
    </row>
    <row r="1823" spans="1:9" s="237" customFormat="1" hidden="1">
      <c r="A1823" s="851"/>
      <c r="B1823" s="224"/>
      <c r="C1823" s="466"/>
      <c r="D1823" s="315"/>
      <c r="E1823" s="315"/>
      <c r="F1823" s="420"/>
      <c r="G1823" s="420"/>
      <c r="H1823" s="411">
        <f t="shared" si="56"/>
        <v>0</v>
      </c>
      <c r="I1823" s="411">
        <f t="shared" si="57"/>
        <v>0</v>
      </c>
    </row>
    <row r="1824" spans="1:9" s="237" customFormat="1" hidden="1">
      <c r="A1824" s="851"/>
      <c r="B1824" s="224"/>
      <c r="C1824" s="314"/>
      <c r="D1824" s="314"/>
      <c r="E1824" s="315"/>
      <c r="F1824" s="420"/>
      <c r="G1824" s="420"/>
      <c r="H1824" s="411">
        <f t="shared" si="56"/>
        <v>0</v>
      </c>
      <c r="I1824" s="411">
        <f t="shared" si="57"/>
        <v>0</v>
      </c>
    </row>
    <row r="1825" spans="1:9" s="237" customFormat="1" hidden="1">
      <c r="A1825" s="851"/>
      <c r="B1825" s="224"/>
      <c r="C1825" s="314"/>
      <c r="D1825" s="314"/>
      <c r="E1825" s="315"/>
      <c r="F1825" s="420"/>
      <c r="G1825" s="420"/>
      <c r="H1825" s="411">
        <f t="shared" si="56"/>
        <v>0</v>
      </c>
      <c r="I1825" s="411">
        <f t="shared" si="57"/>
        <v>0</v>
      </c>
    </row>
    <row r="1826" spans="1:9" s="237" customFormat="1" hidden="1">
      <c r="A1826" s="851"/>
      <c r="B1826" s="224"/>
      <c r="C1826" s="314"/>
      <c r="D1826" s="314"/>
      <c r="E1826" s="315"/>
      <c r="F1826" s="420"/>
      <c r="G1826" s="420"/>
      <c r="H1826" s="411">
        <f t="shared" si="56"/>
        <v>0</v>
      </c>
      <c r="I1826" s="411">
        <f t="shared" si="57"/>
        <v>0</v>
      </c>
    </row>
    <row r="1827" spans="1:9" s="237" customFormat="1" hidden="1">
      <c r="A1827" s="851"/>
      <c r="B1827" s="224"/>
      <c r="C1827" s="314"/>
      <c r="D1827" s="314"/>
      <c r="E1827" s="315"/>
      <c r="F1827" s="420"/>
      <c r="G1827" s="420"/>
      <c r="H1827" s="411">
        <f t="shared" si="56"/>
        <v>0</v>
      </c>
      <c r="I1827" s="411">
        <f t="shared" si="57"/>
        <v>0</v>
      </c>
    </row>
    <row r="1828" spans="1:9" s="237" customFormat="1" hidden="1">
      <c r="A1828" s="880"/>
      <c r="B1828" s="517"/>
      <c r="C1828" s="515"/>
      <c r="D1828" s="515"/>
      <c r="E1828" s="518"/>
      <c r="F1828" s="420"/>
      <c r="G1828" s="420"/>
      <c r="H1828" s="411">
        <f t="shared" si="56"/>
        <v>0</v>
      </c>
      <c r="I1828" s="411">
        <f t="shared" si="57"/>
        <v>0</v>
      </c>
    </row>
    <row r="1829" spans="1:9" s="237" customFormat="1" hidden="1">
      <c r="A1829" s="880"/>
      <c r="B1829" s="224"/>
      <c r="C1829" s="314"/>
      <c r="D1829" s="314"/>
      <c r="E1829" s="315"/>
      <c r="F1829" s="420"/>
      <c r="G1829" s="420"/>
      <c r="H1829" s="411">
        <f t="shared" si="56"/>
        <v>0</v>
      </c>
      <c r="I1829" s="411">
        <f t="shared" si="57"/>
        <v>0</v>
      </c>
    </row>
    <row r="1830" spans="1:9" s="237" customFormat="1" hidden="1">
      <c r="A1830" s="880"/>
      <c r="B1830" s="224"/>
      <c r="C1830" s="314"/>
      <c r="D1830" s="314"/>
      <c r="E1830" s="315"/>
      <c r="F1830" s="420"/>
      <c r="G1830" s="420"/>
      <c r="H1830" s="411">
        <f t="shared" si="56"/>
        <v>0</v>
      </c>
      <c r="I1830" s="411">
        <f t="shared" si="57"/>
        <v>0</v>
      </c>
    </row>
    <row r="1831" spans="1:9" s="237" customFormat="1" hidden="1">
      <c r="A1831" s="880"/>
      <c r="B1831" s="224"/>
      <c r="C1831" s="314"/>
      <c r="D1831" s="314"/>
      <c r="E1831" s="315"/>
      <c r="F1831" s="420"/>
      <c r="G1831" s="420"/>
      <c r="H1831" s="411">
        <f t="shared" si="56"/>
        <v>0</v>
      </c>
      <c r="I1831" s="411">
        <f t="shared" si="57"/>
        <v>0</v>
      </c>
    </row>
    <row r="1832" spans="1:9" s="237" customFormat="1" hidden="1">
      <c r="A1832" s="880"/>
      <c r="B1832" s="224"/>
      <c r="C1832" s="314"/>
      <c r="D1832" s="314"/>
      <c r="E1832" s="315"/>
      <c r="F1832" s="420"/>
      <c r="G1832" s="420"/>
      <c r="H1832" s="411">
        <f t="shared" si="56"/>
        <v>0</v>
      </c>
      <c r="I1832" s="411">
        <f t="shared" si="57"/>
        <v>0</v>
      </c>
    </row>
    <row r="1833" spans="1:9" s="237" customFormat="1" hidden="1">
      <c r="A1833" s="880"/>
      <c r="B1833" s="224"/>
      <c r="C1833" s="314"/>
      <c r="D1833" s="314"/>
      <c r="E1833" s="315"/>
      <c r="F1833" s="420"/>
      <c r="G1833" s="420"/>
      <c r="H1833" s="411">
        <f t="shared" si="56"/>
        <v>0</v>
      </c>
      <c r="I1833" s="411">
        <f t="shared" si="57"/>
        <v>0</v>
      </c>
    </row>
    <row r="1834" spans="1:9" s="237" customFormat="1" hidden="1">
      <c r="A1834" s="880"/>
      <c r="B1834" s="224"/>
      <c r="C1834" s="314"/>
      <c r="D1834" s="314"/>
      <c r="E1834" s="315"/>
      <c r="F1834" s="420"/>
      <c r="G1834" s="420"/>
      <c r="H1834" s="411">
        <f t="shared" si="56"/>
        <v>0</v>
      </c>
      <c r="I1834" s="411">
        <f t="shared" si="57"/>
        <v>0</v>
      </c>
    </row>
    <row r="1835" spans="1:9" s="237" customFormat="1" hidden="1">
      <c r="A1835" s="880"/>
      <c r="B1835" s="224"/>
      <c r="C1835" s="314"/>
      <c r="D1835" s="314"/>
      <c r="E1835" s="315"/>
      <c r="F1835" s="420"/>
      <c r="G1835" s="420"/>
      <c r="H1835" s="411">
        <f t="shared" si="56"/>
        <v>0</v>
      </c>
      <c r="I1835" s="411">
        <f t="shared" si="57"/>
        <v>0</v>
      </c>
    </row>
    <row r="1836" spans="1:9" s="237" customFormat="1" hidden="1">
      <c r="A1836" s="880"/>
      <c r="B1836" s="224"/>
      <c r="C1836" s="314"/>
      <c r="D1836" s="314"/>
      <c r="E1836" s="315"/>
      <c r="F1836" s="420"/>
      <c r="G1836" s="420"/>
      <c r="H1836" s="411">
        <f t="shared" si="56"/>
        <v>0</v>
      </c>
      <c r="I1836" s="411">
        <f t="shared" si="57"/>
        <v>0</v>
      </c>
    </row>
    <row r="1837" spans="1:9" s="237" customFormat="1" hidden="1">
      <c r="A1837" s="880"/>
      <c r="B1837" s="224"/>
      <c r="C1837" s="314"/>
      <c r="D1837" s="314"/>
      <c r="E1837" s="315"/>
      <c r="F1837" s="420"/>
      <c r="G1837" s="420"/>
      <c r="H1837" s="411">
        <f t="shared" si="56"/>
        <v>0</v>
      </c>
      <c r="I1837" s="411">
        <f t="shared" si="57"/>
        <v>0</v>
      </c>
    </row>
    <row r="1838" spans="1:9" s="237" customFormat="1" hidden="1">
      <c r="A1838" s="880"/>
      <c r="B1838" s="224"/>
      <c r="C1838" s="314"/>
      <c r="D1838" s="314"/>
      <c r="E1838" s="315"/>
      <c r="F1838" s="420"/>
      <c r="G1838" s="420"/>
      <c r="H1838" s="411">
        <f t="shared" si="56"/>
        <v>0</v>
      </c>
      <c r="I1838" s="411">
        <f t="shared" si="57"/>
        <v>0</v>
      </c>
    </row>
    <row r="1839" spans="1:9" s="237" customFormat="1" hidden="1">
      <c r="A1839" s="880"/>
      <c r="B1839" s="224"/>
      <c r="C1839" s="314"/>
      <c r="D1839" s="314"/>
      <c r="E1839" s="315"/>
      <c r="F1839" s="420"/>
      <c r="G1839" s="420"/>
      <c r="H1839" s="411">
        <f t="shared" si="56"/>
        <v>0</v>
      </c>
      <c r="I1839" s="411">
        <f t="shared" si="57"/>
        <v>0</v>
      </c>
    </row>
    <row r="1840" spans="1:9" s="237" customFormat="1" hidden="1">
      <c r="A1840" s="880"/>
      <c r="B1840" s="224"/>
      <c r="C1840" s="314"/>
      <c r="D1840" s="314"/>
      <c r="E1840" s="315"/>
      <c r="F1840" s="420"/>
      <c r="G1840" s="420"/>
      <c r="H1840" s="411">
        <f t="shared" si="56"/>
        <v>0</v>
      </c>
      <c r="I1840" s="411">
        <f t="shared" si="57"/>
        <v>0</v>
      </c>
    </row>
    <row r="1841" spans="1:9" s="237" customFormat="1" hidden="1">
      <c r="A1841" s="880"/>
      <c r="B1841" s="224"/>
      <c r="C1841" s="314"/>
      <c r="D1841" s="314"/>
      <c r="E1841" s="315"/>
      <c r="F1841" s="420"/>
      <c r="G1841" s="420"/>
      <c r="H1841" s="411">
        <f t="shared" si="56"/>
        <v>0</v>
      </c>
      <c r="I1841" s="411">
        <f t="shared" si="57"/>
        <v>0</v>
      </c>
    </row>
    <row r="1842" spans="1:9" s="237" customFormat="1" hidden="1">
      <c r="A1842" s="880"/>
      <c r="B1842" s="224"/>
      <c r="C1842" s="314"/>
      <c r="D1842" s="314"/>
      <c r="E1842" s="315"/>
      <c r="F1842" s="420"/>
      <c r="G1842" s="420"/>
      <c r="H1842" s="411">
        <f t="shared" si="56"/>
        <v>0</v>
      </c>
      <c r="I1842" s="411">
        <f t="shared" si="57"/>
        <v>0</v>
      </c>
    </row>
    <row r="1843" spans="1:9" s="237" customFormat="1" hidden="1">
      <c r="A1843" s="880"/>
      <c r="B1843" s="224"/>
      <c r="C1843" s="314"/>
      <c r="D1843" s="314"/>
      <c r="E1843" s="315"/>
      <c r="F1843" s="420"/>
      <c r="G1843" s="420"/>
      <c r="H1843" s="411">
        <f t="shared" si="56"/>
        <v>0</v>
      </c>
      <c r="I1843" s="411">
        <f t="shared" si="57"/>
        <v>0</v>
      </c>
    </row>
    <row r="1844" spans="1:9" s="237" customFormat="1" hidden="1">
      <c r="A1844" s="880"/>
      <c r="B1844" s="224"/>
      <c r="C1844" s="314"/>
      <c r="D1844" s="314"/>
      <c r="E1844" s="315"/>
      <c r="F1844" s="420"/>
      <c r="G1844" s="420"/>
      <c r="H1844" s="411">
        <f t="shared" si="56"/>
        <v>0</v>
      </c>
      <c r="I1844" s="411">
        <f t="shared" si="57"/>
        <v>0</v>
      </c>
    </row>
    <row r="1845" spans="1:9" s="237" customFormat="1" hidden="1">
      <c r="A1845" s="880"/>
      <c r="B1845" s="224"/>
      <c r="C1845" s="314"/>
      <c r="D1845" s="314"/>
      <c r="E1845" s="315"/>
      <c r="F1845" s="420"/>
      <c r="G1845" s="420"/>
      <c r="H1845" s="411">
        <f t="shared" si="56"/>
        <v>0</v>
      </c>
      <c r="I1845" s="411">
        <f t="shared" si="57"/>
        <v>0</v>
      </c>
    </row>
    <row r="1846" spans="1:9" s="237" customFormat="1" hidden="1">
      <c r="A1846" s="880"/>
      <c r="B1846" s="224"/>
      <c r="C1846" s="314"/>
      <c r="D1846" s="314"/>
      <c r="E1846" s="315"/>
      <c r="F1846" s="420"/>
      <c r="G1846" s="420"/>
      <c r="H1846" s="411">
        <f t="shared" si="56"/>
        <v>0</v>
      </c>
      <c r="I1846" s="411">
        <f t="shared" si="57"/>
        <v>0</v>
      </c>
    </row>
    <row r="1847" spans="1:9" s="237" customFormat="1" hidden="1">
      <c r="A1847" s="880"/>
      <c r="B1847" s="224"/>
      <c r="C1847" s="314"/>
      <c r="D1847" s="314"/>
      <c r="E1847" s="315"/>
      <c r="F1847" s="420"/>
      <c r="G1847" s="420"/>
      <c r="H1847" s="411">
        <f t="shared" si="56"/>
        <v>0</v>
      </c>
      <c r="I1847" s="411">
        <f t="shared" si="57"/>
        <v>0</v>
      </c>
    </row>
    <row r="1848" spans="1:9" s="237" customFormat="1" hidden="1">
      <c r="A1848" s="880"/>
      <c r="B1848" s="224"/>
      <c r="C1848" s="314"/>
      <c r="D1848" s="314"/>
      <c r="E1848" s="315"/>
      <c r="F1848" s="420"/>
      <c r="G1848" s="420"/>
      <c r="H1848" s="411">
        <f t="shared" si="56"/>
        <v>0</v>
      </c>
      <c r="I1848" s="411">
        <f t="shared" si="57"/>
        <v>0</v>
      </c>
    </row>
    <row r="1849" spans="1:9" s="237" customFormat="1" hidden="1">
      <c r="A1849" s="880"/>
      <c r="B1849" s="224"/>
      <c r="C1849" s="314"/>
      <c r="D1849" s="314"/>
      <c r="E1849" s="315"/>
      <c r="F1849" s="420"/>
      <c r="G1849" s="420"/>
      <c r="H1849" s="411">
        <f t="shared" si="56"/>
        <v>0</v>
      </c>
      <c r="I1849" s="411">
        <f t="shared" si="57"/>
        <v>0</v>
      </c>
    </row>
    <row r="1850" spans="1:9" s="237" customFormat="1" hidden="1">
      <c r="A1850" s="880"/>
      <c r="B1850" s="224"/>
      <c r="C1850" s="314"/>
      <c r="D1850" s="314"/>
      <c r="E1850" s="315"/>
      <c r="F1850" s="420"/>
      <c r="G1850" s="420"/>
      <c r="H1850" s="411">
        <f t="shared" si="56"/>
        <v>0</v>
      </c>
      <c r="I1850" s="411">
        <f t="shared" si="57"/>
        <v>0</v>
      </c>
    </row>
    <row r="1851" spans="1:9" s="237" customFormat="1" hidden="1">
      <c r="A1851" s="880"/>
      <c r="B1851" s="224"/>
      <c r="C1851" s="314"/>
      <c r="D1851" s="314"/>
      <c r="E1851" s="315"/>
      <c r="F1851" s="420"/>
      <c r="G1851" s="420"/>
      <c r="H1851" s="411">
        <f t="shared" si="56"/>
        <v>0</v>
      </c>
      <c r="I1851" s="411">
        <f t="shared" si="57"/>
        <v>0</v>
      </c>
    </row>
    <row r="1852" spans="1:9" s="237" customFormat="1" hidden="1">
      <c r="A1852" s="880"/>
      <c r="B1852" s="224"/>
      <c r="C1852" s="314"/>
      <c r="D1852" s="314"/>
      <c r="E1852" s="315"/>
      <c r="F1852" s="420"/>
      <c r="G1852" s="420"/>
      <c r="H1852" s="411">
        <f t="shared" si="56"/>
        <v>0</v>
      </c>
      <c r="I1852" s="411">
        <f t="shared" si="57"/>
        <v>0</v>
      </c>
    </row>
    <row r="1853" spans="1:9" s="237" customFormat="1" hidden="1">
      <c r="A1853" s="880"/>
      <c r="B1853" s="224"/>
      <c r="C1853" s="314"/>
      <c r="D1853" s="314"/>
      <c r="E1853" s="315"/>
      <c r="F1853" s="420"/>
      <c r="G1853" s="420"/>
      <c r="H1853" s="411">
        <f t="shared" si="56"/>
        <v>0</v>
      </c>
      <c r="I1853" s="411">
        <f t="shared" si="57"/>
        <v>0</v>
      </c>
    </row>
    <row r="1854" spans="1:9" s="237" customFormat="1" hidden="1">
      <c r="A1854" s="880"/>
      <c r="B1854" s="224"/>
      <c r="C1854" s="314"/>
      <c r="D1854" s="314"/>
      <c r="E1854" s="315"/>
      <c r="F1854" s="420"/>
      <c r="G1854" s="420"/>
      <c r="H1854" s="411">
        <f t="shared" si="56"/>
        <v>0</v>
      </c>
      <c r="I1854" s="411">
        <f t="shared" si="57"/>
        <v>0</v>
      </c>
    </row>
    <row r="1855" spans="1:9" s="237" customFormat="1" hidden="1">
      <c r="A1855" s="880"/>
      <c r="B1855" s="224"/>
      <c r="C1855" s="314"/>
      <c r="D1855" s="314"/>
      <c r="E1855" s="315"/>
      <c r="F1855" s="420"/>
      <c r="G1855" s="420"/>
      <c r="H1855" s="411">
        <f t="shared" si="56"/>
        <v>0</v>
      </c>
      <c r="I1855" s="411">
        <f t="shared" si="57"/>
        <v>0</v>
      </c>
    </row>
    <row r="1856" spans="1:9" s="237" customFormat="1" hidden="1">
      <c r="A1856" s="880"/>
      <c r="B1856" s="224"/>
      <c r="C1856" s="314"/>
      <c r="D1856" s="314"/>
      <c r="E1856" s="315"/>
      <c r="F1856" s="420"/>
      <c r="G1856" s="420"/>
      <c r="H1856" s="411">
        <f t="shared" si="56"/>
        <v>0</v>
      </c>
      <c r="I1856" s="411">
        <f t="shared" si="57"/>
        <v>0</v>
      </c>
    </row>
    <row r="1857" spans="1:9" s="237" customFormat="1" hidden="1">
      <c r="A1857" s="880"/>
      <c r="B1857" s="224"/>
      <c r="C1857" s="314"/>
      <c r="D1857" s="314"/>
      <c r="E1857" s="315"/>
      <c r="F1857" s="420"/>
      <c r="G1857" s="420"/>
      <c r="H1857" s="411">
        <f t="shared" si="56"/>
        <v>0</v>
      </c>
      <c r="I1857" s="411">
        <f t="shared" si="57"/>
        <v>0</v>
      </c>
    </row>
    <row r="1858" spans="1:9" s="237" customFormat="1" hidden="1">
      <c r="A1858" s="880"/>
      <c r="B1858" s="224"/>
      <c r="C1858" s="314"/>
      <c r="D1858" s="314"/>
      <c r="E1858" s="315"/>
      <c r="F1858" s="420"/>
      <c r="G1858" s="420"/>
      <c r="H1858" s="411">
        <f t="shared" si="56"/>
        <v>0</v>
      </c>
      <c r="I1858" s="411">
        <f t="shared" si="57"/>
        <v>0</v>
      </c>
    </row>
    <row r="1859" spans="1:9" s="237" customFormat="1" hidden="1">
      <c r="A1859" s="880"/>
      <c r="B1859" s="224"/>
      <c r="C1859" s="314"/>
      <c r="D1859" s="314"/>
      <c r="E1859" s="315"/>
      <c r="F1859" s="420"/>
      <c r="G1859" s="420"/>
      <c r="H1859" s="411">
        <f t="shared" si="56"/>
        <v>0</v>
      </c>
      <c r="I1859" s="411">
        <f t="shared" si="57"/>
        <v>0</v>
      </c>
    </row>
    <row r="1860" spans="1:9" s="237" customFormat="1" hidden="1">
      <c r="A1860" s="880"/>
      <c r="B1860" s="224"/>
      <c r="C1860" s="314"/>
      <c r="D1860" s="314"/>
      <c r="E1860" s="315"/>
      <c r="F1860" s="420"/>
      <c r="G1860" s="420"/>
      <c r="H1860" s="411">
        <f t="shared" si="56"/>
        <v>0</v>
      </c>
      <c r="I1860" s="411">
        <f t="shared" si="57"/>
        <v>0</v>
      </c>
    </row>
    <row r="1861" spans="1:9" s="237" customFormat="1" hidden="1">
      <c r="A1861" s="880"/>
      <c r="B1861" s="224"/>
      <c r="C1861" s="314"/>
      <c r="D1861" s="314"/>
      <c r="E1861" s="315"/>
      <c r="F1861" s="420"/>
      <c r="G1861" s="420"/>
      <c r="H1861" s="411">
        <f t="shared" si="56"/>
        <v>0</v>
      </c>
      <c r="I1861" s="411">
        <f t="shared" si="57"/>
        <v>0</v>
      </c>
    </row>
    <row r="1862" spans="1:9" s="237" customFormat="1" hidden="1">
      <c r="A1862" s="880"/>
      <c r="B1862" s="224"/>
      <c r="C1862" s="314"/>
      <c r="D1862" s="314"/>
      <c r="E1862" s="315"/>
      <c r="F1862" s="420"/>
      <c r="G1862" s="420"/>
      <c r="H1862" s="411">
        <f t="shared" si="56"/>
        <v>0</v>
      </c>
      <c r="I1862" s="411">
        <f t="shared" si="57"/>
        <v>0</v>
      </c>
    </row>
    <row r="1863" spans="1:9" s="237" customFormat="1" hidden="1">
      <c r="A1863" s="880"/>
      <c r="B1863" s="224"/>
      <c r="C1863" s="314"/>
      <c r="D1863" s="314"/>
      <c r="E1863" s="315"/>
      <c r="F1863" s="420"/>
      <c r="G1863" s="420"/>
      <c r="H1863" s="411">
        <f t="shared" si="56"/>
        <v>0</v>
      </c>
      <c r="I1863" s="411">
        <f t="shared" si="57"/>
        <v>0</v>
      </c>
    </row>
    <row r="1864" spans="1:9" s="237" customFormat="1" hidden="1">
      <c r="A1864" s="880"/>
      <c r="B1864" s="224"/>
      <c r="C1864" s="314"/>
      <c r="D1864" s="314"/>
      <c r="E1864" s="315"/>
      <c r="F1864" s="420"/>
      <c r="G1864" s="420"/>
      <c r="H1864" s="411">
        <f t="shared" si="56"/>
        <v>0</v>
      </c>
      <c r="I1864" s="411">
        <f t="shared" si="57"/>
        <v>0</v>
      </c>
    </row>
    <row r="1865" spans="1:9" s="237" customFormat="1" hidden="1">
      <c r="A1865" s="880"/>
      <c r="B1865" s="224"/>
      <c r="C1865" s="314"/>
      <c r="D1865" s="314"/>
      <c r="E1865" s="315"/>
      <c r="F1865" s="420"/>
      <c r="G1865" s="420"/>
      <c r="H1865" s="411">
        <f t="shared" ref="H1865:H1928" si="58">E1865+D1865-C1865</f>
        <v>0</v>
      </c>
      <c r="I1865" s="411">
        <f t="shared" ref="I1865:I1928" si="59">SUM(C1865:E1865)</f>
        <v>0</v>
      </c>
    </row>
    <row r="1866" spans="1:9" s="237" customFormat="1" hidden="1">
      <c r="A1866" s="880"/>
      <c r="B1866" s="224"/>
      <c r="C1866" s="314"/>
      <c r="D1866" s="314"/>
      <c r="E1866" s="315"/>
      <c r="F1866" s="420"/>
      <c r="G1866" s="420"/>
      <c r="H1866" s="411">
        <f t="shared" si="58"/>
        <v>0</v>
      </c>
      <c r="I1866" s="411">
        <f t="shared" si="59"/>
        <v>0</v>
      </c>
    </row>
    <row r="1867" spans="1:9" s="237" customFormat="1" hidden="1">
      <c r="A1867" s="880"/>
      <c r="B1867" s="224"/>
      <c r="C1867" s="314"/>
      <c r="D1867" s="314"/>
      <c r="E1867" s="315"/>
      <c r="F1867" s="420"/>
      <c r="G1867" s="420"/>
      <c r="H1867" s="411">
        <f t="shared" si="58"/>
        <v>0</v>
      </c>
      <c r="I1867" s="411">
        <f t="shared" si="59"/>
        <v>0</v>
      </c>
    </row>
    <row r="1868" spans="1:9" s="237" customFormat="1" hidden="1">
      <c r="A1868" s="880"/>
      <c r="B1868" s="224"/>
      <c r="C1868" s="314"/>
      <c r="D1868" s="314"/>
      <c r="E1868" s="315"/>
      <c r="F1868" s="420"/>
      <c r="G1868" s="420"/>
      <c r="H1868" s="411">
        <f t="shared" si="58"/>
        <v>0</v>
      </c>
      <c r="I1868" s="411">
        <f t="shared" si="59"/>
        <v>0</v>
      </c>
    </row>
    <row r="1869" spans="1:9" s="13" customFormat="1" ht="18" hidden="1" customHeight="1">
      <c r="A1869" s="880"/>
      <c r="B1869" s="224"/>
      <c r="C1869" s="314"/>
      <c r="D1869" s="314"/>
      <c r="E1869" s="314"/>
      <c r="F1869" s="412"/>
      <c r="G1869" s="412"/>
      <c r="H1869" s="411">
        <f t="shared" si="58"/>
        <v>0</v>
      </c>
      <c r="I1869" s="411">
        <f t="shared" si="59"/>
        <v>0</v>
      </c>
    </row>
    <row r="1870" spans="1:9" s="13" customFormat="1" ht="18" hidden="1" customHeight="1">
      <c r="A1870" s="880"/>
      <c r="B1870" s="224"/>
      <c r="C1870" s="314"/>
      <c r="D1870" s="314"/>
      <c r="E1870" s="314"/>
      <c r="F1870" s="412"/>
      <c r="G1870" s="412"/>
      <c r="H1870" s="411">
        <f t="shared" si="58"/>
        <v>0</v>
      </c>
      <c r="I1870" s="411">
        <f t="shared" si="59"/>
        <v>0</v>
      </c>
    </row>
    <row r="1871" spans="1:9" s="13" customFormat="1" ht="18" hidden="1" customHeight="1">
      <c r="A1871" s="880"/>
      <c r="B1871" s="224"/>
      <c r="C1871" s="314"/>
      <c r="D1871" s="314"/>
      <c r="E1871" s="314"/>
      <c r="F1871" s="412"/>
      <c r="G1871" s="412"/>
      <c r="H1871" s="411">
        <f t="shared" si="58"/>
        <v>0</v>
      </c>
      <c r="I1871" s="411">
        <f t="shared" si="59"/>
        <v>0</v>
      </c>
    </row>
    <row r="1872" spans="1:9" s="13" customFormat="1" ht="18" hidden="1" customHeight="1">
      <c r="A1872" s="880"/>
      <c r="B1872" s="224"/>
      <c r="C1872" s="314"/>
      <c r="D1872" s="314"/>
      <c r="E1872" s="314"/>
      <c r="F1872" s="412"/>
      <c r="G1872" s="412"/>
      <c r="H1872" s="411">
        <f t="shared" si="58"/>
        <v>0</v>
      </c>
      <c r="I1872" s="411">
        <f t="shared" si="59"/>
        <v>0</v>
      </c>
    </row>
    <row r="1873" spans="1:9" s="13" customFormat="1" ht="18" hidden="1" customHeight="1">
      <c r="A1873" s="880"/>
      <c r="B1873" s="500"/>
      <c r="C1873" s="501"/>
      <c r="D1873" s="501"/>
      <c r="E1873" s="501"/>
      <c r="F1873" s="412"/>
      <c r="G1873" s="412"/>
      <c r="H1873" s="411">
        <f t="shared" si="58"/>
        <v>0</v>
      </c>
      <c r="I1873" s="411">
        <f t="shared" si="59"/>
        <v>0</v>
      </c>
    </row>
    <row r="1874" spans="1:9" s="160" customFormat="1" hidden="1">
      <c r="A1874" s="881"/>
      <c r="B1874" s="383" t="s">
        <v>900</v>
      </c>
      <c r="C1874" s="413">
        <f>SUM(C1794:C1873)</f>
        <v>0</v>
      </c>
      <c r="D1874" s="413">
        <f>SUM(D1794:D1873)</f>
        <v>0</v>
      </c>
      <c r="E1874" s="413">
        <f>SUM(E1794:E1873)</f>
        <v>0</v>
      </c>
      <c r="F1874" s="495">
        <f>SUM(F1794:F1797)</f>
        <v>0</v>
      </c>
      <c r="G1874" s="416">
        <f>SUM(G1794:G1797)</f>
        <v>0</v>
      </c>
      <c r="H1874" s="411">
        <f t="shared" si="58"/>
        <v>0</v>
      </c>
      <c r="I1874" s="411">
        <f t="shared" si="59"/>
        <v>0</v>
      </c>
    </row>
    <row r="1875" spans="1:9" s="13" customFormat="1" ht="18" hidden="1" customHeight="1">
      <c r="A1875" s="880" t="s">
        <v>986</v>
      </c>
      <c r="B1875" s="517"/>
      <c r="C1875" s="515"/>
      <c r="D1875" s="515"/>
      <c r="E1875" s="515"/>
      <c r="F1875" s="418"/>
      <c r="G1875" s="418"/>
      <c r="H1875" s="411">
        <f t="shared" si="58"/>
        <v>0</v>
      </c>
      <c r="I1875" s="411">
        <f t="shared" si="59"/>
        <v>0</v>
      </c>
    </row>
    <row r="1876" spans="1:9" s="13" customFormat="1" ht="93.75" hidden="1">
      <c r="A1876" s="880"/>
      <c r="B1876" s="500" t="s">
        <v>55</v>
      </c>
      <c r="C1876" s="501">
        <f>25000-25000</f>
        <v>0</v>
      </c>
      <c r="D1876" s="501"/>
      <c r="E1876" s="504">
        <f>25000-25000</f>
        <v>0</v>
      </c>
      <c r="F1876" s="418"/>
      <c r="G1876" s="418"/>
      <c r="H1876" s="411">
        <f t="shared" si="58"/>
        <v>0</v>
      </c>
      <c r="I1876" s="411">
        <f t="shared" si="59"/>
        <v>0</v>
      </c>
    </row>
    <row r="1877" spans="1:9" s="161" customFormat="1" hidden="1">
      <c r="A1877" s="881"/>
      <c r="B1877" s="311"/>
      <c r="C1877" s="314"/>
      <c r="D1877" s="314"/>
      <c r="E1877" s="312"/>
      <c r="F1877" s="424"/>
      <c r="G1877" s="424"/>
      <c r="H1877" s="411">
        <f t="shared" si="58"/>
        <v>0</v>
      </c>
      <c r="I1877" s="411">
        <f t="shared" si="59"/>
        <v>0</v>
      </c>
    </row>
    <row r="1878" spans="1:9" s="161" customFormat="1" hidden="1">
      <c r="A1878" s="881"/>
      <c r="B1878" s="311"/>
      <c r="C1878" s="314"/>
      <c r="D1878" s="314"/>
      <c r="E1878" s="312"/>
      <c r="F1878" s="424"/>
      <c r="G1878" s="424"/>
      <c r="H1878" s="411">
        <f t="shared" si="58"/>
        <v>0</v>
      </c>
      <c r="I1878" s="411">
        <f t="shared" si="59"/>
        <v>0</v>
      </c>
    </row>
    <row r="1879" spans="1:9" s="161" customFormat="1" hidden="1">
      <c r="A1879" s="881"/>
      <c r="B1879" s="311"/>
      <c r="C1879" s="314"/>
      <c r="D1879" s="314"/>
      <c r="E1879" s="312"/>
      <c r="F1879" s="424"/>
      <c r="G1879" s="424"/>
      <c r="H1879" s="411">
        <f t="shared" si="58"/>
        <v>0</v>
      </c>
      <c r="I1879" s="411">
        <f t="shared" si="59"/>
        <v>0</v>
      </c>
    </row>
    <row r="1880" spans="1:9" s="160" customFormat="1" hidden="1">
      <c r="A1880" s="881"/>
      <c r="B1880" s="311"/>
      <c r="C1880" s="314"/>
      <c r="D1880" s="314"/>
      <c r="E1880" s="312"/>
      <c r="F1880" s="412"/>
      <c r="G1880" s="412"/>
      <c r="H1880" s="411">
        <f t="shared" si="58"/>
        <v>0</v>
      </c>
      <c r="I1880" s="411">
        <f t="shared" si="59"/>
        <v>0</v>
      </c>
    </row>
    <row r="1881" spans="1:9" s="161" customFormat="1" hidden="1">
      <c r="A1881" s="881"/>
      <c r="B1881" s="311"/>
      <c r="C1881" s="314"/>
      <c r="D1881" s="314"/>
      <c r="E1881" s="312"/>
      <c r="F1881" s="424"/>
      <c r="G1881" s="424"/>
      <c r="H1881" s="411">
        <f t="shared" si="58"/>
        <v>0</v>
      </c>
      <c r="I1881" s="411">
        <f t="shared" si="59"/>
        <v>0</v>
      </c>
    </row>
    <row r="1882" spans="1:9" s="161" customFormat="1" hidden="1">
      <c r="A1882" s="881"/>
      <c r="B1882" s="311"/>
      <c r="C1882" s="314"/>
      <c r="D1882" s="314"/>
      <c r="E1882" s="312"/>
      <c r="F1882" s="424"/>
      <c r="G1882" s="424"/>
      <c r="H1882" s="411">
        <f t="shared" si="58"/>
        <v>0</v>
      </c>
      <c r="I1882" s="411">
        <f t="shared" si="59"/>
        <v>0</v>
      </c>
    </row>
    <row r="1883" spans="1:9" s="161" customFormat="1" hidden="1">
      <c r="A1883" s="881"/>
      <c r="B1883" s="311"/>
      <c r="C1883" s="314"/>
      <c r="D1883" s="314"/>
      <c r="E1883" s="312"/>
      <c r="F1883" s="424"/>
      <c r="G1883" s="424"/>
      <c r="H1883" s="411">
        <f t="shared" si="58"/>
        <v>0</v>
      </c>
      <c r="I1883" s="411">
        <f t="shared" si="59"/>
        <v>0</v>
      </c>
    </row>
    <row r="1884" spans="1:9" s="161" customFormat="1" hidden="1">
      <c r="A1884" s="881"/>
      <c r="B1884" s="311"/>
      <c r="C1884" s="364"/>
      <c r="D1884" s="314"/>
      <c r="E1884" s="312"/>
      <c r="F1884" s="424"/>
      <c r="G1884" s="424"/>
      <c r="H1884" s="411">
        <f t="shared" si="58"/>
        <v>0</v>
      </c>
      <c r="I1884" s="411">
        <f t="shared" si="59"/>
        <v>0</v>
      </c>
    </row>
    <row r="1885" spans="1:9" s="13" customFormat="1" hidden="1">
      <c r="A1885" s="851"/>
      <c r="B1885" s="402"/>
      <c r="C1885" s="427"/>
      <c r="D1885" s="314"/>
      <c r="E1885" s="315"/>
      <c r="F1885" s="412"/>
      <c r="G1885" s="412"/>
      <c r="H1885" s="411">
        <f t="shared" si="58"/>
        <v>0</v>
      </c>
      <c r="I1885" s="411">
        <f t="shared" si="59"/>
        <v>0</v>
      </c>
    </row>
    <row r="1886" spans="1:9" s="13" customFormat="1" hidden="1">
      <c r="A1886" s="851"/>
      <c r="B1886" s="402"/>
      <c r="C1886" s="427"/>
      <c r="D1886" s="427"/>
      <c r="E1886" s="315"/>
      <c r="F1886" s="412"/>
      <c r="G1886" s="412"/>
      <c r="H1886" s="411">
        <f t="shared" si="58"/>
        <v>0</v>
      </c>
      <c r="I1886" s="411">
        <f t="shared" si="59"/>
        <v>0</v>
      </c>
    </row>
    <row r="1887" spans="1:9" s="13" customFormat="1" hidden="1">
      <c r="A1887" s="851"/>
      <c r="B1887" s="402"/>
      <c r="C1887" s="427"/>
      <c r="D1887" s="427"/>
      <c r="E1887" s="315"/>
      <c r="F1887" s="412"/>
      <c r="G1887" s="412"/>
      <c r="H1887" s="411">
        <f t="shared" si="58"/>
        <v>0</v>
      </c>
      <c r="I1887" s="411">
        <f t="shared" si="59"/>
        <v>0</v>
      </c>
    </row>
    <row r="1888" spans="1:9" s="13" customFormat="1" hidden="1">
      <c r="A1888" s="851"/>
      <c r="B1888" s="402"/>
      <c r="C1888" s="427"/>
      <c r="D1888" s="427"/>
      <c r="E1888" s="315"/>
      <c r="F1888" s="412"/>
      <c r="G1888" s="412"/>
      <c r="H1888" s="411">
        <f t="shared" si="58"/>
        <v>0</v>
      </c>
      <c r="I1888" s="411">
        <f t="shared" si="59"/>
        <v>0</v>
      </c>
    </row>
    <row r="1889" spans="1:9" s="13" customFormat="1" hidden="1">
      <c r="A1889" s="851"/>
      <c r="B1889" s="402"/>
      <c r="C1889" s="427"/>
      <c r="D1889" s="427"/>
      <c r="E1889" s="315"/>
      <c r="F1889" s="412"/>
      <c r="G1889" s="412"/>
      <c r="H1889" s="411">
        <f t="shared" si="58"/>
        <v>0</v>
      </c>
      <c r="I1889" s="411">
        <f t="shared" si="59"/>
        <v>0</v>
      </c>
    </row>
    <row r="1890" spans="1:9" s="149" customFormat="1" hidden="1">
      <c r="A1890" s="851"/>
      <c r="B1890" s="402"/>
      <c r="C1890" s="427"/>
      <c r="D1890" s="427"/>
      <c r="E1890" s="315"/>
      <c r="F1890" s="424"/>
      <c r="G1890" s="424"/>
      <c r="H1890" s="411">
        <f t="shared" si="58"/>
        <v>0</v>
      </c>
      <c r="I1890" s="411">
        <f t="shared" si="59"/>
        <v>0</v>
      </c>
    </row>
    <row r="1891" spans="1:9" s="13" customFormat="1" hidden="1">
      <c r="A1891" s="851"/>
      <c r="B1891" s="402"/>
      <c r="C1891" s="427"/>
      <c r="D1891" s="427"/>
      <c r="E1891" s="315"/>
      <c r="F1891" s="412"/>
      <c r="G1891" s="412"/>
      <c r="H1891" s="411">
        <f t="shared" si="58"/>
        <v>0</v>
      </c>
      <c r="I1891" s="411">
        <f t="shared" si="59"/>
        <v>0</v>
      </c>
    </row>
    <row r="1892" spans="1:9" s="149" customFormat="1" hidden="1">
      <c r="A1892" s="851"/>
      <c r="B1892" s="402"/>
      <c r="C1892" s="427"/>
      <c r="D1892" s="427"/>
      <c r="E1892" s="315"/>
      <c r="F1892" s="424"/>
      <c r="G1892" s="424"/>
      <c r="H1892" s="411">
        <f t="shared" si="58"/>
        <v>0</v>
      </c>
      <c r="I1892" s="411">
        <f t="shared" si="59"/>
        <v>0</v>
      </c>
    </row>
    <row r="1893" spans="1:9" s="13" customFormat="1" hidden="1">
      <c r="A1893" s="851"/>
      <c r="B1893" s="402"/>
      <c r="C1893" s="427"/>
      <c r="D1893" s="427"/>
      <c r="E1893" s="315"/>
      <c r="F1893" s="412"/>
      <c r="G1893" s="412"/>
      <c r="H1893" s="411">
        <f t="shared" si="58"/>
        <v>0</v>
      </c>
      <c r="I1893" s="411">
        <f t="shared" si="59"/>
        <v>0</v>
      </c>
    </row>
    <row r="1894" spans="1:9" s="13" customFormat="1" hidden="1">
      <c r="A1894" s="851"/>
      <c r="B1894" s="402"/>
      <c r="C1894" s="427"/>
      <c r="D1894" s="427"/>
      <c r="E1894" s="315"/>
      <c r="F1894" s="412"/>
      <c r="G1894" s="412"/>
      <c r="H1894" s="411">
        <f t="shared" si="58"/>
        <v>0</v>
      </c>
      <c r="I1894" s="411">
        <f t="shared" si="59"/>
        <v>0</v>
      </c>
    </row>
    <row r="1895" spans="1:9" s="13" customFormat="1" hidden="1">
      <c r="A1895" s="851"/>
      <c r="B1895" s="471"/>
      <c r="C1895" s="472"/>
      <c r="D1895" s="472"/>
      <c r="E1895" s="469"/>
      <c r="F1895" s="412"/>
      <c r="G1895" s="412"/>
      <c r="H1895" s="411">
        <f t="shared" si="58"/>
        <v>0</v>
      </c>
      <c r="I1895" s="411">
        <f t="shared" si="59"/>
        <v>0</v>
      </c>
    </row>
    <row r="1896" spans="1:9" s="13" customFormat="1" hidden="1">
      <c r="A1896" s="851"/>
      <c r="B1896" s="402"/>
      <c r="C1896" s="427"/>
      <c r="D1896" s="427"/>
      <c r="E1896" s="315"/>
      <c r="F1896" s="412"/>
      <c r="G1896" s="412"/>
      <c r="H1896" s="411">
        <f t="shared" si="58"/>
        <v>0</v>
      </c>
      <c r="I1896" s="411">
        <f t="shared" si="59"/>
        <v>0</v>
      </c>
    </row>
    <row r="1897" spans="1:9" s="13" customFormat="1" hidden="1">
      <c r="A1897" s="851"/>
      <c r="B1897" s="402"/>
      <c r="C1897" s="427"/>
      <c r="D1897" s="427"/>
      <c r="E1897" s="315"/>
      <c r="F1897" s="412"/>
      <c r="G1897" s="412"/>
      <c r="H1897" s="411">
        <f t="shared" si="58"/>
        <v>0</v>
      </c>
      <c r="I1897" s="411">
        <f t="shared" si="59"/>
        <v>0</v>
      </c>
    </row>
    <row r="1898" spans="1:9" s="13" customFormat="1" hidden="1">
      <c r="A1898" s="851"/>
      <c r="B1898" s="402"/>
      <c r="C1898" s="427"/>
      <c r="D1898" s="427"/>
      <c r="E1898" s="315"/>
      <c r="F1898" s="412"/>
      <c r="G1898" s="412"/>
      <c r="H1898" s="411">
        <f t="shared" si="58"/>
        <v>0</v>
      </c>
      <c r="I1898" s="411">
        <f t="shared" si="59"/>
        <v>0</v>
      </c>
    </row>
    <row r="1899" spans="1:9" s="13" customFormat="1" hidden="1">
      <c r="A1899" s="851"/>
      <c r="B1899" s="402"/>
      <c r="C1899" s="427"/>
      <c r="D1899" s="427"/>
      <c r="E1899" s="315"/>
      <c r="F1899" s="412"/>
      <c r="G1899" s="412"/>
      <c r="H1899" s="411">
        <f t="shared" si="58"/>
        <v>0</v>
      </c>
      <c r="I1899" s="411">
        <f t="shared" si="59"/>
        <v>0</v>
      </c>
    </row>
    <row r="1900" spans="1:9" s="13" customFormat="1" hidden="1">
      <c r="A1900" s="851"/>
      <c r="B1900" s="402"/>
      <c r="C1900" s="427"/>
      <c r="D1900" s="427"/>
      <c r="E1900" s="315"/>
      <c r="F1900" s="412"/>
      <c r="G1900" s="412"/>
      <c r="H1900" s="411">
        <f t="shared" si="58"/>
        <v>0</v>
      </c>
      <c r="I1900" s="411">
        <f t="shared" si="59"/>
        <v>0</v>
      </c>
    </row>
    <row r="1901" spans="1:9" s="13" customFormat="1" hidden="1">
      <c r="A1901" s="851"/>
      <c r="B1901" s="402"/>
      <c r="C1901" s="427"/>
      <c r="D1901" s="427"/>
      <c r="E1901" s="315"/>
      <c r="F1901" s="412"/>
      <c r="G1901" s="412"/>
      <c r="H1901" s="411">
        <f t="shared" si="58"/>
        <v>0</v>
      </c>
      <c r="I1901" s="411">
        <f t="shared" si="59"/>
        <v>0</v>
      </c>
    </row>
    <row r="1902" spans="1:9" s="13" customFormat="1" hidden="1">
      <c r="A1902" s="851"/>
      <c r="B1902" s="402"/>
      <c r="C1902" s="427"/>
      <c r="D1902" s="427"/>
      <c r="E1902" s="315"/>
      <c r="F1902" s="412"/>
      <c r="G1902" s="412"/>
      <c r="H1902" s="411">
        <f t="shared" si="58"/>
        <v>0</v>
      </c>
      <c r="I1902" s="411">
        <f t="shared" si="59"/>
        <v>0</v>
      </c>
    </row>
    <row r="1903" spans="1:9" s="13" customFormat="1" hidden="1">
      <c r="A1903" s="851"/>
      <c r="B1903" s="224"/>
      <c r="C1903" s="315"/>
      <c r="D1903" s="315"/>
      <c r="E1903" s="315"/>
      <c r="F1903" s="412"/>
      <c r="G1903" s="412"/>
      <c r="H1903" s="411">
        <f t="shared" si="58"/>
        <v>0</v>
      </c>
      <c r="I1903" s="411">
        <f t="shared" si="59"/>
        <v>0</v>
      </c>
    </row>
    <row r="1904" spans="1:9" s="13" customFormat="1" hidden="1">
      <c r="A1904" s="851"/>
      <c r="B1904" s="224"/>
      <c r="C1904" s="315"/>
      <c r="D1904" s="315"/>
      <c r="E1904" s="315"/>
      <c r="F1904" s="412"/>
      <c r="G1904" s="412"/>
      <c r="H1904" s="411">
        <f t="shared" si="58"/>
        <v>0</v>
      </c>
      <c r="I1904" s="411">
        <f t="shared" si="59"/>
        <v>0</v>
      </c>
    </row>
    <row r="1905" spans="1:9" s="13" customFormat="1" hidden="1">
      <c r="A1905" s="851"/>
      <c r="B1905" s="224"/>
      <c r="C1905" s="315"/>
      <c r="D1905" s="315"/>
      <c r="E1905" s="315"/>
      <c r="F1905" s="412"/>
      <c r="G1905" s="412"/>
      <c r="H1905" s="411">
        <f t="shared" si="58"/>
        <v>0</v>
      </c>
      <c r="I1905" s="411">
        <f t="shared" si="59"/>
        <v>0</v>
      </c>
    </row>
    <row r="1906" spans="1:9" s="13" customFormat="1" hidden="1">
      <c r="A1906" s="851"/>
      <c r="B1906" s="224"/>
      <c r="C1906" s="314"/>
      <c r="D1906" s="314"/>
      <c r="E1906" s="315"/>
      <c r="F1906" s="412"/>
      <c r="G1906" s="412"/>
      <c r="H1906" s="411">
        <f t="shared" si="58"/>
        <v>0</v>
      </c>
      <c r="I1906" s="411">
        <f t="shared" si="59"/>
        <v>0</v>
      </c>
    </row>
    <row r="1907" spans="1:9" s="13" customFormat="1" hidden="1">
      <c r="A1907" s="851"/>
      <c r="B1907" s="224"/>
      <c r="C1907" s="314"/>
      <c r="D1907" s="314"/>
      <c r="E1907" s="315"/>
      <c r="F1907" s="412"/>
      <c r="G1907" s="412"/>
      <c r="H1907" s="411">
        <f t="shared" si="58"/>
        <v>0</v>
      </c>
      <c r="I1907" s="411">
        <f t="shared" si="59"/>
        <v>0</v>
      </c>
    </row>
    <row r="1908" spans="1:9" s="13" customFormat="1" hidden="1">
      <c r="A1908" s="851"/>
      <c r="B1908" s="224"/>
      <c r="C1908" s="314"/>
      <c r="D1908" s="314"/>
      <c r="E1908" s="315"/>
      <c r="F1908" s="412"/>
      <c r="G1908" s="412"/>
      <c r="H1908" s="411">
        <f t="shared" si="58"/>
        <v>0</v>
      </c>
      <c r="I1908" s="411">
        <f t="shared" si="59"/>
        <v>0</v>
      </c>
    </row>
    <row r="1909" spans="1:9" s="13" customFormat="1" hidden="1">
      <c r="A1909" s="851"/>
      <c r="B1909" s="224"/>
      <c r="C1909" s="314"/>
      <c r="D1909" s="314"/>
      <c r="E1909" s="315"/>
      <c r="F1909" s="412"/>
      <c r="G1909" s="412"/>
      <c r="H1909" s="411">
        <f t="shared" si="58"/>
        <v>0</v>
      </c>
      <c r="I1909" s="411">
        <f t="shared" si="59"/>
        <v>0</v>
      </c>
    </row>
    <row r="1910" spans="1:9" s="13" customFormat="1" hidden="1">
      <c r="A1910" s="851"/>
      <c r="B1910" s="224"/>
      <c r="C1910" s="314"/>
      <c r="D1910" s="314"/>
      <c r="E1910" s="315"/>
      <c r="F1910" s="412"/>
      <c r="G1910" s="412"/>
      <c r="H1910" s="411">
        <f t="shared" si="58"/>
        <v>0</v>
      </c>
      <c r="I1910" s="411">
        <f t="shared" si="59"/>
        <v>0</v>
      </c>
    </row>
    <row r="1911" spans="1:9" s="13" customFormat="1" hidden="1">
      <c r="A1911" s="851"/>
      <c r="B1911" s="224"/>
      <c r="C1911" s="314"/>
      <c r="D1911" s="314"/>
      <c r="E1911" s="315"/>
      <c r="F1911" s="412"/>
      <c r="G1911" s="412"/>
      <c r="H1911" s="411">
        <f t="shared" si="58"/>
        <v>0</v>
      </c>
      <c r="I1911" s="411">
        <f t="shared" si="59"/>
        <v>0</v>
      </c>
    </row>
    <row r="1912" spans="1:9" s="13" customFormat="1" hidden="1">
      <c r="A1912" s="851"/>
      <c r="B1912" s="224"/>
      <c r="C1912" s="314"/>
      <c r="D1912" s="314"/>
      <c r="E1912" s="315"/>
      <c r="F1912" s="412"/>
      <c r="G1912" s="412"/>
      <c r="H1912" s="411">
        <f t="shared" si="58"/>
        <v>0</v>
      </c>
      <c r="I1912" s="411">
        <f t="shared" si="59"/>
        <v>0</v>
      </c>
    </row>
    <row r="1913" spans="1:9" s="476" customFormat="1" hidden="1">
      <c r="A1913" s="884"/>
      <c r="B1913" s="470"/>
      <c r="C1913" s="468"/>
      <c r="D1913" s="468"/>
      <c r="E1913" s="469"/>
      <c r="F1913" s="412"/>
      <c r="G1913" s="412"/>
      <c r="H1913" s="411">
        <f t="shared" si="58"/>
        <v>0</v>
      </c>
      <c r="I1913" s="411">
        <f t="shared" si="59"/>
        <v>0</v>
      </c>
    </row>
    <row r="1914" spans="1:9" s="13" customFormat="1" hidden="1">
      <c r="A1914" s="851"/>
      <c r="B1914" s="224"/>
      <c r="C1914" s="314"/>
      <c r="D1914" s="314"/>
      <c r="E1914" s="315"/>
      <c r="F1914" s="412"/>
      <c r="G1914" s="412"/>
      <c r="H1914" s="411">
        <f t="shared" si="58"/>
        <v>0</v>
      </c>
      <c r="I1914" s="411">
        <f t="shared" si="59"/>
        <v>0</v>
      </c>
    </row>
    <row r="1915" spans="1:9" s="13" customFormat="1" hidden="1">
      <c r="A1915" s="851"/>
      <c r="B1915" s="224"/>
      <c r="C1915" s="314"/>
      <c r="D1915" s="314"/>
      <c r="E1915" s="315"/>
      <c r="F1915" s="412"/>
      <c r="G1915" s="412"/>
      <c r="H1915" s="411">
        <f t="shared" si="58"/>
        <v>0</v>
      </c>
      <c r="I1915" s="411">
        <f t="shared" si="59"/>
        <v>0</v>
      </c>
    </row>
    <row r="1916" spans="1:9" s="13" customFormat="1" hidden="1">
      <c r="A1916" s="851"/>
      <c r="B1916" s="224"/>
      <c r="C1916" s="314"/>
      <c r="D1916" s="314"/>
      <c r="E1916" s="315"/>
      <c r="F1916" s="412"/>
      <c r="G1916" s="412"/>
      <c r="H1916" s="411">
        <f t="shared" si="58"/>
        <v>0</v>
      </c>
      <c r="I1916" s="411">
        <f t="shared" si="59"/>
        <v>0</v>
      </c>
    </row>
    <row r="1917" spans="1:9" s="13" customFormat="1" hidden="1">
      <c r="A1917" s="851"/>
      <c r="B1917" s="224"/>
      <c r="C1917" s="314"/>
      <c r="D1917" s="314"/>
      <c r="E1917" s="315"/>
      <c r="F1917" s="412"/>
      <c r="G1917" s="412"/>
      <c r="H1917" s="411">
        <f t="shared" si="58"/>
        <v>0</v>
      </c>
      <c r="I1917" s="411">
        <f t="shared" si="59"/>
        <v>0</v>
      </c>
    </row>
    <row r="1918" spans="1:9" s="13" customFormat="1" hidden="1">
      <c r="A1918" s="851"/>
      <c r="B1918" s="224"/>
      <c r="C1918" s="314"/>
      <c r="D1918" s="314"/>
      <c r="E1918" s="315"/>
      <c r="F1918" s="412"/>
      <c r="G1918" s="412"/>
      <c r="H1918" s="411">
        <f t="shared" si="58"/>
        <v>0</v>
      </c>
      <c r="I1918" s="411">
        <f t="shared" si="59"/>
        <v>0</v>
      </c>
    </row>
    <row r="1919" spans="1:9" s="13" customFormat="1" hidden="1">
      <c r="A1919" s="851"/>
      <c r="B1919" s="224"/>
      <c r="C1919" s="314"/>
      <c r="D1919" s="314"/>
      <c r="E1919" s="315"/>
      <c r="F1919" s="412"/>
      <c r="G1919" s="412"/>
      <c r="H1919" s="411">
        <f t="shared" si="58"/>
        <v>0</v>
      </c>
      <c r="I1919" s="411">
        <f t="shared" si="59"/>
        <v>0</v>
      </c>
    </row>
    <row r="1920" spans="1:9" s="13" customFormat="1" hidden="1">
      <c r="A1920" s="851"/>
      <c r="B1920" s="224"/>
      <c r="C1920" s="314"/>
      <c r="D1920" s="314"/>
      <c r="E1920" s="315"/>
      <c r="F1920" s="412"/>
      <c r="G1920" s="412"/>
      <c r="H1920" s="411">
        <f t="shared" si="58"/>
        <v>0</v>
      </c>
      <c r="I1920" s="411">
        <f t="shared" si="59"/>
        <v>0</v>
      </c>
    </row>
    <row r="1921" spans="1:9" s="13" customFormat="1" hidden="1">
      <c r="A1921" s="851"/>
      <c r="B1921" s="224"/>
      <c r="C1921" s="314"/>
      <c r="D1921" s="314"/>
      <c r="E1921" s="315"/>
      <c r="F1921" s="412"/>
      <c r="G1921" s="412"/>
      <c r="H1921" s="411">
        <f t="shared" si="58"/>
        <v>0</v>
      </c>
      <c r="I1921" s="411">
        <f t="shared" si="59"/>
        <v>0</v>
      </c>
    </row>
    <row r="1922" spans="1:9" s="13" customFormat="1" hidden="1">
      <c r="A1922" s="851"/>
      <c r="B1922" s="224"/>
      <c r="C1922" s="314"/>
      <c r="D1922" s="314"/>
      <c r="E1922" s="315"/>
      <c r="F1922" s="412"/>
      <c r="G1922" s="412"/>
      <c r="H1922" s="411">
        <f t="shared" si="58"/>
        <v>0</v>
      </c>
      <c r="I1922" s="411">
        <f t="shared" si="59"/>
        <v>0</v>
      </c>
    </row>
    <row r="1923" spans="1:9" s="13" customFormat="1" hidden="1">
      <c r="A1923" s="851"/>
      <c r="B1923" s="224"/>
      <c r="C1923" s="314"/>
      <c r="D1923" s="314"/>
      <c r="E1923" s="435"/>
      <c r="F1923" s="412"/>
      <c r="G1923" s="412"/>
      <c r="H1923" s="411">
        <f t="shared" si="58"/>
        <v>0</v>
      </c>
      <c r="I1923" s="411">
        <f t="shared" si="59"/>
        <v>0</v>
      </c>
    </row>
    <row r="1924" spans="1:9" s="13" customFormat="1" hidden="1">
      <c r="A1924" s="851"/>
      <c r="B1924" s="224"/>
      <c r="C1924" s="314"/>
      <c r="D1924" s="314"/>
      <c r="E1924" s="315"/>
      <c r="F1924" s="412"/>
      <c r="G1924" s="412"/>
      <c r="H1924" s="411">
        <f t="shared" si="58"/>
        <v>0</v>
      </c>
      <c r="I1924" s="411">
        <f t="shared" si="59"/>
        <v>0</v>
      </c>
    </row>
    <row r="1925" spans="1:9" s="13" customFormat="1" hidden="1">
      <c r="A1925" s="851"/>
      <c r="B1925" s="224"/>
      <c r="C1925" s="314"/>
      <c r="D1925" s="314"/>
      <c r="E1925" s="315"/>
      <c r="F1925" s="412"/>
      <c r="G1925" s="412"/>
      <c r="H1925" s="411">
        <f t="shared" si="58"/>
        <v>0</v>
      </c>
      <c r="I1925" s="411">
        <f t="shared" si="59"/>
        <v>0</v>
      </c>
    </row>
    <row r="1926" spans="1:9" s="13" customFormat="1" hidden="1">
      <c r="A1926" s="851"/>
      <c r="B1926" s="224"/>
      <c r="C1926" s="314"/>
      <c r="D1926" s="314"/>
      <c r="E1926" s="315"/>
      <c r="F1926" s="412"/>
      <c r="G1926" s="412"/>
      <c r="H1926" s="411">
        <f t="shared" si="58"/>
        <v>0</v>
      </c>
      <c r="I1926" s="411">
        <f t="shared" si="59"/>
        <v>0</v>
      </c>
    </row>
    <row r="1927" spans="1:9" s="13" customFormat="1" hidden="1">
      <c r="A1927" s="851"/>
      <c r="B1927" s="224"/>
      <c r="C1927" s="314"/>
      <c r="D1927" s="314"/>
      <c r="E1927" s="315"/>
      <c r="F1927" s="412"/>
      <c r="G1927" s="412"/>
      <c r="H1927" s="411">
        <f t="shared" si="58"/>
        <v>0</v>
      </c>
      <c r="I1927" s="411">
        <f t="shared" si="59"/>
        <v>0</v>
      </c>
    </row>
    <row r="1928" spans="1:9" s="13" customFormat="1" hidden="1">
      <c r="A1928" s="851"/>
      <c r="B1928" s="224"/>
      <c r="C1928" s="314"/>
      <c r="D1928" s="314"/>
      <c r="E1928" s="315"/>
      <c r="F1928" s="412"/>
      <c r="G1928" s="412"/>
      <c r="H1928" s="411">
        <f t="shared" si="58"/>
        <v>0</v>
      </c>
      <c r="I1928" s="411">
        <f t="shared" si="59"/>
        <v>0</v>
      </c>
    </row>
    <row r="1929" spans="1:9" s="13" customFormat="1" hidden="1">
      <c r="A1929" s="851"/>
      <c r="B1929" s="224"/>
      <c r="C1929" s="314"/>
      <c r="D1929" s="314"/>
      <c r="E1929" s="315"/>
      <c r="F1929" s="412"/>
      <c r="G1929" s="412"/>
      <c r="H1929" s="411">
        <f t="shared" ref="H1929:H1992" si="60">E1929+D1929-C1929</f>
        <v>0</v>
      </c>
      <c r="I1929" s="411">
        <f t="shared" ref="I1929:I1992" si="61">SUM(C1929:E1929)</f>
        <v>0</v>
      </c>
    </row>
    <row r="1930" spans="1:9" s="13" customFormat="1" hidden="1">
      <c r="A1930" s="851"/>
      <c r="B1930" s="224"/>
      <c r="C1930" s="314"/>
      <c r="D1930" s="314"/>
      <c r="E1930" s="315"/>
      <c r="F1930" s="412"/>
      <c r="G1930" s="412"/>
      <c r="H1930" s="411">
        <f t="shared" si="60"/>
        <v>0</v>
      </c>
      <c r="I1930" s="411">
        <f t="shared" si="61"/>
        <v>0</v>
      </c>
    </row>
    <row r="1931" spans="1:9" s="13" customFormat="1" hidden="1">
      <c r="A1931" s="851"/>
      <c r="B1931" s="224"/>
      <c r="C1931" s="314"/>
      <c r="D1931" s="314"/>
      <c r="E1931" s="315"/>
      <c r="F1931" s="412"/>
      <c r="G1931" s="412"/>
      <c r="H1931" s="411">
        <f t="shared" si="60"/>
        <v>0</v>
      </c>
      <c r="I1931" s="411">
        <f t="shared" si="61"/>
        <v>0</v>
      </c>
    </row>
    <row r="1932" spans="1:9" s="13" customFormat="1" hidden="1">
      <c r="A1932" s="851"/>
      <c r="B1932" s="224"/>
      <c r="C1932" s="465"/>
      <c r="D1932" s="315"/>
      <c r="E1932" s="315"/>
      <c r="F1932" s="412"/>
      <c r="G1932" s="412"/>
      <c r="H1932" s="411">
        <f t="shared" si="60"/>
        <v>0</v>
      </c>
      <c r="I1932" s="411">
        <f t="shared" si="61"/>
        <v>0</v>
      </c>
    </row>
    <row r="1933" spans="1:9" s="13" customFormat="1" hidden="1">
      <c r="A1933" s="851"/>
      <c r="B1933" s="224"/>
      <c r="C1933" s="465"/>
      <c r="D1933" s="315"/>
      <c r="E1933" s="315"/>
      <c r="F1933" s="412"/>
      <c r="G1933" s="412"/>
      <c r="H1933" s="411">
        <f t="shared" si="60"/>
        <v>0</v>
      </c>
      <c r="I1933" s="411">
        <f t="shared" si="61"/>
        <v>0</v>
      </c>
    </row>
    <row r="1934" spans="1:9" s="13" customFormat="1" hidden="1">
      <c r="A1934" s="851"/>
      <c r="B1934" s="224"/>
      <c r="C1934" s="465"/>
      <c r="D1934" s="315"/>
      <c r="E1934" s="315"/>
      <c r="F1934" s="412"/>
      <c r="G1934" s="412"/>
      <c r="H1934" s="411">
        <f t="shared" si="60"/>
        <v>0</v>
      </c>
      <c r="I1934" s="411">
        <f t="shared" si="61"/>
        <v>0</v>
      </c>
    </row>
    <row r="1935" spans="1:9" s="13" customFormat="1" hidden="1">
      <c r="A1935" s="880"/>
      <c r="B1935" s="517"/>
      <c r="C1935" s="515"/>
      <c r="D1935" s="515"/>
      <c r="E1935" s="518"/>
      <c r="F1935" s="412"/>
      <c r="G1935" s="412"/>
      <c r="H1935" s="411">
        <f t="shared" si="60"/>
        <v>0</v>
      </c>
      <c r="I1935" s="411">
        <f t="shared" si="61"/>
        <v>0</v>
      </c>
    </row>
    <row r="1936" spans="1:9" s="13" customFormat="1" hidden="1">
      <c r="A1936" s="880"/>
      <c r="B1936" s="224"/>
      <c r="C1936" s="314"/>
      <c r="D1936" s="314"/>
      <c r="E1936" s="315"/>
      <c r="F1936" s="412"/>
      <c r="G1936" s="412"/>
      <c r="H1936" s="411">
        <f t="shared" si="60"/>
        <v>0</v>
      </c>
      <c r="I1936" s="411">
        <f t="shared" si="61"/>
        <v>0</v>
      </c>
    </row>
    <row r="1937" spans="1:9" s="13" customFormat="1" hidden="1">
      <c r="A1937" s="880"/>
      <c r="B1937" s="224"/>
      <c r="C1937" s="314"/>
      <c r="D1937" s="314"/>
      <c r="E1937" s="315"/>
      <c r="F1937" s="412"/>
      <c r="G1937" s="412"/>
      <c r="H1937" s="411">
        <f t="shared" si="60"/>
        <v>0</v>
      </c>
      <c r="I1937" s="411">
        <f t="shared" si="61"/>
        <v>0</v>
      </c>
    </row>
    <row r="1938" spans="1:9" s="13" customFormat="1" hidden="1">
      <c r="A1938" s="880"/>
      <c r="B1938" s="224"/>
      <c r="C1938" s="314"/>
      <c r="D1938" s="314"/>
      <c r="E1938" s="315"/>
      <c r="F1938" s="412"/>
      <c r="G1938" s="412"/>
      <c r="H1938" s="411">
        <f t="shared" si="60"/>
        <v>0</v>
      </c>
      <c r="I1938" s="411">
        <f t="shared" si="61"/>
        <v>0</v>
      </c>
    </row>
    <row r="1939" spans="1:9" s="13" customFormat="1" hidden="1">
      <c r="A1939" s="880"/>
      <c r="B1939" s="224"/>
      <c r="C1939" s="314"/>
      <c r="D1939" s="314"/>
      <c r="E1939" s="315"/>
      <c r="F1939" s="412"/>
      <c r="G1939" s="412"/>
      <c r="H1939" s="411">
        <f t="shared" si="60"/>
        <v>0</v>
      </c>
      <c r="I1939" s="411">
        <f t="shared" si="61"/>
        <v>0</v>
      </c>
    </row>
    <row r="1940" spans="1:9" s="13" customFormat="1" hidden="1">
      <c r="A1940" s="880"/>
      <c r="B1940" s="224"/>
      <c r="C1940" s="314"/>
      <c r="D1940" s="314"/>
      <c r="E1940" s="315"/>
      <c r="F1940" s="412"/>
      <c r="G1940" s="412"/>
      <c r="H1940" s="411">
        <f t="shared" si="60"/>
        <v>0</v>
      </c>
      <c r="I1940" s="411">
        <f t="shared" si="61"/>
        <v>0</v>
      </c>
    </row>
    <row r="1941" spans="1:9" s="13" customFormat="1" hidden="1">
      <c r="A1941" s="880"/>
      <c r="B1941" s="224"/>
      <c r="C1941" s="314"/>
      <c r="D1941" s="314"/>
      <c r="E1941" s="315"/>
      <c r="F1941" s="412"/>
      <c r="G1941" s="412"/>
      <c r="H1941" s="411">
        <f t="shared" si="60"/>
        <v>0</v>
      </c>
      <c r="I1941" s="411">
        <f t="shared" si="61"/>
        <v>0</v>
      </c>
    </row>
    <row r="1942" spans="1:9" s="13" customFormat="1" hidden="1">
      <c r="A1942" s="880"/>
      <c r="B1942" s="224"/>
      <c r="C1942" s="314"/>
      <c r="D1942" s="314"/>
      <c r="E1942" s="315"/>
      <c r="F1942" s="412"/>
      <c r="G1942" s="412"/>
      <c r="H1942" s="411">
        <f t="shared" si="60"/>
        <v>0</v>
      </c>
      <c r="I1942" s="411">
        <f t="shared" si="61"/>
        <v>0</v>
      </c>
    </row>
    <row r="1943" spans="1:9" s="13" customFormat="1" hidden="1">
      <c r="A1943" s="880"/>
      <c r="B1943" s="224"/>
      <c r="C1943" s="314"/>
      <c r="D1943" s="314"/>
      <c r="E1943" s="315"/>
      <c r="F1943" s="412"/>
      <c r="G1943" s="412"/>
      <c r="H1943" s="411">
        <f t="shared" si="60"/>
        <v>0</v>
      </c>
      <c r="I1943" s="411">
        <f t="shared" si="61"/>
        <v>0</v>
      </c>
    </row>
    <row r="1944" spans="1:9" s="13" customFormat="1" hidden="1">
      <c r="A1944" s="880"/>
      <c r="B1944" s="224"/>
      <c r="C1944" s="314"/>
      <c r="D1944" s="314"/>
      <c r="E1944" s="315"/>
      <c r="F1944" s="412"/>
      <c r="G1944" s="412"/>
      <c r="H1944" s="411">
        <f t="shared" si="60"/>
        <v>0</v>
      </c>
      <c r="I1944" s="411">
        <f t="shared" si="61"/>
        <v>0</v>
      </c>
    </row>
    <row r="1945" spans="1:9" s="13" customFormat="1" hidden="1">
      <c r="A1945" s="880"/>
      <c r="B1945" s="224"/>
      <c r="C1945" s="314"/>
      <c r="D1945" s="314"/>
      <c r="E1945" s="315"/>
      <c r="F1945" s="412"/>
      <c r="G1945" s="412"/>
      <c r="H1945" s="411">
        <f t="shared" si="60"/>
        <v>0</v>
      </c>
      <c r="I1945" s="411">
        <f t="shared" si="61"/>
        <v>0</v>
      </c>
    </row>
    <row r="1946" spans="1:9" s="13" customFormat="1" hidden="1">
      <c r="A1946" s="880"/>
      <c r="B1946" s="224"/>
      <c r="C1946" s="314"/>
      <c r="D1946" s="314"/>
      <c r="E1946" s="315"/>
      <c r="F1946" s="412"/>
      <c r="G1946" s="412"/>
      <c r="H1946" s="411">
        <f t="shared" si="60"/>
        <v>0</v>
      </c>
      <c r="I1946" s="411">
        <f t="shared" si="61"/>
        <v>0</v>
      </c>
    </row>
    <row r="1947" spans="1:9" s="13" customFormat="1" hidden="1">
      <c r="A1947" s="880"/>
      <c r="B1947" s="224"/>
      <c r="C1947" s="314"/>
      <c r="D1947" s="314"/>
      <c r="E1947" s="315"/>
      <c r="F1947" s="412"/>
      <c r="G1947" s="412"/>
      <c r="H1947" s="411">
        <f t="shared" si="60"/>
        <v>0</v>
      </c>
      <c r="I1947" s="411">
        <f t="shared" si="61"/>
        <v>0</v>
      </c>
    </row>
    <row r="1948" spans="1:9" s="13" customFormat="1" ht="18" hidden="1" customHeight="1">
      <c r="A1948" s="880"/>
      <c r="B1948" s="224"/>
      <c r="C1948" s="314"/>
      <c r="D1948" s="421"/>
      <c r="E1948" s="315"/>
      <c r="F1948" s="412"/>
      <c r="G1948" s="412"/>
      <c r="H1948" s="411">
        <f t="shared" si="60"/>
        <v>0</v>
      </c>
      <c r="I1948" s="411">
        <f t="shared" si="61"/>
        <v>0</v>
      </c>
    </row>
    <row r="1949" spans="1:9" s="13" customFormat="1" ht="18" hidden="1" customHeight="1">
      <c r="A1949" s="880"/>
      <c r="B1949" s="224"/>
      <c r="C1949" s="314"/>
      <c r="D1949" s="421"/>
      <c r="E1949" s="315"/>
      <c r="F1949" s="412"/>
      <c r="G1949" s="412"/>
      <c r="H1949" s="411">
        <f t="shared" si="60"/>
        <v>0</v>
      </c>
      <c r="I1949" s="411">
        <f t="shared" si="61"/>
        <v>0</v>
      </c>
    </row>
    <row r="1950" spans="1:9" s="13" customFormat="1" ht="18" hidden="1" customHeight="1">
      <c r="A1950" s="880"/>
      <c r="B1950" s="224"/>
      <c r="C1950" s="314"/>
      <c r="D1950" s="421"/>
      <c r="E1950" s="315"/>
      <c r="F1950" s="412"/>
      <c r="G1950" s="412"/>
      <c r="H1950" s="411">
        <f t="shared" si="60"/>
        <v>0</v>
      </c>
      <c r="I1950" s="411">
        <f t="shared" si="61"/>
        <v>0</v>
      </c>
    </row>
    <row r="1951" spans="1:9" s="13" customFormat="1" ht="18" hidden="1" customHeight="1">
      <c r="A1951" s="880"/>
      <c r="B1951" s="224"/>
      <c r="C1951" s="314"/>
      <c r="D1951" s="421"/>
      <c r="E1951" s="315"/>
      <c r="F1951" s="412"/>
      <c r="G1951" s="412"/>
      <c r="H1951" s="411">
        <f t="shared" si="60"/>
        <v>0</v>
      </c>
      <c r="I1951" s="411">
        <f t="shared" si="61"/>
        <v>0</v>
      </c>
    </row>
    <row r="1952" spans="1:9" s="13" customFormat="1" ht="18" hidden="1" customHeight="1">
      <c r="A1952" s="880"/>
      <c r="B1952" s="500"/>
      <c r="C1952" s="501"/>
      <c r="D1952" s="506"/>
      <c r="E1952" s="502"/>
      <c r="F1952" s="412"/>
      <c r="G1952" s="412"/>
      <c r="H1952" s="411">
        <f t="shared" si="60"/>
        <v>0</v>
      </c>
      <c r="I1952" s="411">
        <f t="shared" si="61"/>
        <v>0</v>
      </c>
    </row>
    <row r="1953" spans="1:9" s="160" customFormat="1" hidden="1">
      <c r="A1953" s="881"/>
      <c r="B1953" s="383" t="s">
        <v>900</v>
      </c>
      <c r="C1953" s="413">
        <f>SUM(C1875:C1952)</f>
        <v>0</v>
      </c>
      <c r="D1953" s="413">
        <f>SUM(D1875:D1952)</f>
        <v>0</v>
      </c>
      <c r="E1953" s="413">
        <f>SUM(E1875:E1952)</f>
        <v>0</v>
      </c>
      <c r="F1953" s="495">
        <f>SUM(F1875:F1894)</f>
        <v>0</v>
      </c>
      <c r="G1953" s="416">
        <f>SUM(G1875:G1894)</f>
        <v>0</v>
      </c>
      <c r="H1953" s="411">
        <f t="shared" si="60"/>
        <v>0</v>
      </c>
      <c r="I1953" s="411">
        <f t="shared" si="61"/>
        <v>0</v>
      </c>
    </row>
    <row r="1954" spans="1:9" s="160" customFormat="1" hidden="1">
      <c r="A1954" s="881" t="s">
        <v>158</v>
      </c>
      <c r="B1954" s="313"/>
      <c r="C1954" s="392"/>
      <c r="D1954" s="392"/>
      <c r="E1954" s="312"/>
      <c r="F1954" s="418"/>
      <c r="G1954" s="418"/>
      <c r="H1954" s="411">
        <f t="shared" si="60"/>
        <v>0</v>
      </c>
      <c r="I1954" s="411">
        <f t="shared" si="61"/>
        <v>0</v>
      </c>
    </row>
    <row r="1955" spans="1:9" s="160" customFormat="1" hidden="1">
      <c r="A1955" s="881"/>
      <c r="B1955" s="313"/>
      <c r="C1955" s="392"/>
      <c r="D1955" s="392"/>
      <c r="E1955" s="312"/>
      <c r="F1955" s="412"/>
      <c r="G1955" s="412"/>
      <c r="H1955" s="411">
        <f t="shared" si="60"/>
        <v>0</v>
      </c>
      <c r="I1955" s="411">
        <f t="shared" si="61"/>
        <v>0</v>
      </c>
    </row>
    <row r="1956" spans="1:9" s="160" customFormat="1" hidden="1">
      <c r="A1956" s="881"/>
      <c r="B1956" s="311"/>
      <c r="C1956" s="314"/>
      <c r="D1956" s="314"/>
      <c r="E1956" s="312"/>
      <c r="F1956" s="412"/>
      <c r="G1956" s="412"/>
      <c r="H1956" s="411">
        <f t="shared" si="60"/>
        <v>0</v>
      </c>
      <c r="I1956" s="411">
        <f t="shared" si="61"/>
        <v>0</v>
      </c>
    </row>
    <row r="1957" spans="1:9" s="160" customFormat="1" hidden="1">
      <c r="A1957" s="881"/>
      <c r="B1957" s="311"/>
      <c r="C1957" s="314"/>
      <c r="D1957" s="314"/>
      <c r="E1957" s="312"/>
      <c r="F1957" s="412"/>
      <c r="G1957" s="412"/>
      <c r="H1957" s="411">
        <f t="shared" si="60"/>
        <v>0</v>
      </c>
      <c r="I1957" s="411">
        <f t="shared" si="61"/>
        <v>0</v>
      </c>
    </row>
    <row r="1958" spans="1:9" s="160" customFormat="1" hidden="1">
      <c r="A1958" s="881"/>
      <c r="B1958" s="313"/>
      <c r="C1958" s="392"/>
      <c r="D1958" s="392"/>
      <c r="E1958" s="393"/>
      <c r="F1958" s="412"/>
      <c r="G1958" s="412"/>
      <c r="H1958" s="411">
        <f t="shared" si="60"/>
        <v>0</v>
      </c>
      <c r="I1958" s="411">
        <f t="shared" si="61"/>
        <v>0</v>
      </c>
    </row>
    <row r="1959" spans="1:9" s="160" customFormat="1" hidden="1">
      <c r="A1959" s="881"/>
      <c r="B1959" s="311"/>
      <c r="C1959" s="314"/>
      <c r="D1959" s="314"/>
      <c r="E1959" s="312"/>
      <c r="F1959" s="412"/>
      <c r="G1959" s="412"/>
      <c r="H1959" s="411">
        <f t="shared" si="60"/>
        <v>0</v>
      </c>
      <c r="I1959" s="411">
        <f t="shared" si="61"/>
        <v>0</v>
      </c>
    </row>
    <row r="1960" spans="1:9" s="160" customFormat="1" hidden="1">
      <c r="A1960" s="881"/>
      <c r="B1960" s="311"/>
      <c r="C1960" s="314"/>
      <c r="D1960" s="314"/>
      <c r="E1960" s="312"/>
      <c r="F1960" s="412"/>
      <c r="G1960" s="412"/>
      <c r="H1960" s="411">
        <f t="shared" si="60"/>
        <v>0</v>
      </c>
      <c r="I1960" s="411">
        <f t="shared" si="61"/>
        <v>0</v>
      </c>
    </row>
    <row r="1961" spans="1:9" s="160" customFormat="1" hidden="1">
      <c r="A1961" s="881"/>
      <c r="B1961" s="311"/>
      <c r="C1961" s="314"/>
      <c r="D1961" s="314"/>
      <c r="E1961" s="312"/>
      <c r="F1961" s="412"/>
      <c r="G1961" s="412"/>
      <c r="H1961" s="411">
        <f t="shared" si="60"/>
        <v>0</v>
      </c>
      <c r="I1961" s="411">
        <f t="shared" si="61"/>
        <v>0</v>
      </c>
    </row>
    <row r="1962" spans="1:9" s="160" customFormat="1" hidden="1">
      <c r="A1962" s="881"/>
      <c r="B1962" s="311"/>
      <c r="C1962" s="314"/>
      <c r="D1962" s="314"/>
      <c r="E1962" s="312"/>
      <c r="F1962" s="412"/>
      <c r="G1962" s="412"/>
      <c r="H1962" s="411">
        <f t="shared" si="60"/>
        <v>0</v>
      </c>
      <c r="I1962" s="411">
        <f t="shared" si="61"/>
        <v>0</v>
      </c>
    </row>
    <row r="1963" spans="1:9" s="160" customFormat="1" hidden="1">
      <c r="A1963" s="881"/>
      <c r="B1963" s="311"/>
      <c r="C1963" s="314"/>
      <c r="D1963" s="314"/>
      <c r="E1963" s="312"/>
      <c r="F1963" s="412"/>
      <c r="G1963" s="412"/>
      <c r="H1963" s="411">
        <f t="shared" si="60"/>
        <v>0</v>
      </c>
      <c r="I1963" s="411">
        <f t="shared" si="61"/>
        <v>0</v>
      </c>
    </row>
    <row r="1964" spans="1:9" s="160" customFormat="1" hidden="1">
      <c r="A1964" s="881"/>
      <c r="B1964" s="311"/>
      <c r="C1964" s="314"/>
      <c r="D1964" s="314"/>
      <c r="E1964" s="312"/>
      <c r="F1964" s="412"/>
      <c r="G1964" s="412"/>
      <c r="H1964" s="411">
        <f t="shared" si="60"/>
        <v>0</v>
      </c>
      <c r="I1964" s="411">
        <f t="shared" si="61"/>
        <v>0</v>
      </c>
    </row>
    <row r="1965" spans="1:9" s="161" customFormat="1" hidden="1">
      <c r="A1965" s="881"/>
      <c r="B1965" s="313"/>
      <c r="C1965" s="393"/>
      <c r="D1965" s="392"/>
      <c r="E1965" s="393"/>
      <c r="F1965" s="424"/>
      <c r="G1965" s="424"/>
      <c r="H1965" s="411">
        <f t="shared" si="60"/>
        <v>0</v>
      </c>
      <c r="I1965" s="411">
        <f t="shared" si="61"/>
        <v>0</v>
      </c>
    </row>
    <row r="1966" spans="1:9" s="160" customFormat="1" hidden="1">
      <c r="A1966" s="881"/>
      <c r="B1966" s="311"/>
      <c r="C1966" s="314"/>
      <c r="D1966" s="314"/>
      <c r="E1966" s="312"/>
      <c r="F1966" s="412"/>
      <c r="G1966" s="412"/>
      <c r="H1966" s="411">
        <f t="shared" si="60"/>
        <v>0</v>
      </c>
      <c r="I1966" s="411">
        <f t="shared" si="61"/>
        <v>0</v>
      </c>
    </row>
    <row r="1967" spans="1:9" s="160" customFormat="1" hidden="1">
      <c r="A1967" s="881"/>
      <c r="B1967" s="311"/>
      <c r="C1967" s="314"/>
      <c r="D1967" s="314"/>
      <c r="E1967" s="312"/>
      <c r="F1967" s="412"/>
      <c r="G1967" s="412"/>
      <c r="H1967" s="411">
        <f t="shared" si="60"/>
        <v>0</v>
      </c>
      <c r="I1967" s="411">
        <f t="shared" si="61"/>
        <v>0</v>
      </c>
    </row>
    <row r="1968" spans="1:9" s="160" customFormat="1" hidden="1">
      <c r="A1968" s="881"/>
      <c r="B1968" s="311"/>
      <c r="C1968" s="314"/>
      <c r="D1968" s="314"/>
      <c r="E1968" s="312"/>
      <c r="F1968" s="412"/>
      <c r="G1968" s="412"/>
      <c r="H1968" s="411">
        <f t="shared" si="60"/>
        <v>0</v>
      </c>
      <c r="I1968" s="411">
        <f t="shared" si="61"/>
        <v>0</v>
      </c>
    </row>
    <row r="1969" spans="1:9" s="160" customFormat="1" hidden="1">
      <c r="A1969" s="881"/>
      <c r="B1969" s="311"/>
      <c r="C1969" s="314"/>
      <c r="D1969" s="314"/>
      <c r="E1969" s="312"/>
      <c r="F1969" s="412"/>
      <c r="G1969" s="412"/>
      <c r="H1969" s="411">
        <f t="shared" si="60"/>
        <v>0</v>
      </c>
      <c r="I1969" s="411">
        <f t="shared" si="61"/>
        <v>0</v>
      </c>
    </row>
    <row r="1970" spans="1:9" s="13" customFormat="1" hidden="1">
      <c r="A1970" s="851"/>
      <c r="B1970" s="224"/>
      <c r="C1970" s="314"/>
      <c r="D1970" s="314"/>
      <c r="E1970" s="314"/>
      <c r="F1970" s="412"/>
      <c r="G1970" s="412"/>
      <c r="H1970" s="411">
        <f t="shared" si="60"/>
        <v>0</v>
      </c>
      <c r="I1970" s="411">
        <f t="shared" si="61"/>
        <v>0</v>
      </c>
    </row>
    <row r="1971" spans="1:9" s="13" customFormat="1" hidden="1">
      <c r="A1971" s="851"/>
      <c r="B1971" s="224"/>
      <c r="C1971" s="314"/>
      <c r="D1971" s="314"/>
      <c r="E1971" s="314"/>
      <c r="F1971" s="412"/>
      <c r="G1971" s="412"/>
      <c r="H1971" s="411">
        <f t="shared" si="60"/>
        <v>0</v>
      </c>
      <c r="I1971" s="411">
        <f t="shared" si="61"/>
        <v>0</v>
      </c>
    </row>
    <row r="1972" spans="1:9" s="13" customFormat="1" hidden="1">
      <c r="A1972" s="851"/>
      <c r="B1972" s="224"/>
      <c r="C1972" s="314"/>
      <c r="D1972" s="314"/>
      <c r="E1972" s="314"/>
      <c r="F1972" s="412"/>
      <c r="G1972" s="412"/>
      <c r="H1972" s="411">
        <f t="shared" si="60"/>
        <v>0</v>
      </c>
      <c r="I1972" s="411">
        <f t="shared" si="61"/>
        <v>0</v>
      </c>
    </row>
    <row r="1973" spans="1:9" s="13" customFormat="1" hidden="1">
      <c r="A1973" s="851"/>
      <c r="B1973" s="234"/>
      <c r="C1973" s="392"/>
      <c r="D1973" s="392"/>
      <c r="E1973" s="314"/>
      <c r="F1973" s="412"/>
      <c r="G1973" s="412"/>
      <c r="H1973" s="411">
        <f t="shared" si="60"/>
        <v>0</v>
      </c>
      <c r="I1973" s="411">
        <f t="shared" si="61"/>
        <v>0</v>
      </c>
    </row>
    <row r="1974" spans="1:9" s="13" customFormat="1" hidden="1">
      <c r="A1974" s="851"/>
      <c r="B1974" s="224"/>
      <c r="C1974" s="314"/>
      <c r="D1974" s="314"/>
      <c r="E1974" s="314"/>
      <c r="F1974" s="412"/>
      <c r="G1974" s="412"/>
      <c r="H1974" s="411">
        <f t="shared" si="60"/>
        <v>0</v>
      </c>
      <c r="I1974" s="411">
        <f t="shared" si="61"/>
        <v>0</v>
      </c>
    </row>
    <row r="1975" spans="1:9" s="13" customFormat="1" hidden="1">
      <c r="A1975" s="851"/>
      <c r="B1975" s="234"/>
      <c r="C1975" s="392"/>
      <c r="D1975" s="392"/>
      <c r="E1975" s="314"/>
      <c r="F1975" s="412"/>
      <c r="G1975" s="412"/>
      <c r="H1975" s="411">
        <f t="shared" si="60"/>
        <v>0</v>
      </c>
      <c r="I1975" s="411">
        <f t="shared" si="61"/>
        <v>0</v>
      </c>
    </row>
    <row r="1976" spans="1:9" s="13" customFormat="1" hidden="1">
      <c r="A1976" s="851"/>
      <c r="B1976" s="224"/>
      <c r="C1976" s="314"/>
      <c r="D1976" s="314"/>
      <c r="E1976" s="314"/>
      <c r="F1976" s="412"/>
      <c r="G1976" s="412"/>
      <c r="H1976" s="411">
        <f t="shared" si="60"/>
        <v>0</v>
      </c>
      <c r="I1976" s="411">
        <f t="shared" si="61"/>
        <v>0</v>
      </c>
    </row>
    <row r="1977" spans="1:9" s="13" customFormat="1" hidden="1">
      <c r="A1977" s="851"/>
      <c r="B1977" s="224"/>
      <c r="C1977" s="314"/>
      <c r="D1977" s="314"/>
      <c r="E1977" s="314"/>
      <c r="F1977" s="412"/>
      <c r="G1977" s="412"/>
      <c r="H1977" s="411">
        <f t="shared" si="60"/>
        <v>0</v>
      </c>
      <c r="I1977" s="411">
        <f t="shared" si="61"/>
        <v>0</v>
      </c>
    </row>
    <row r="1978" spans="1:9" s="13" customFormat="1" hidden="1">
      <c r="A1978" s="851"/>
      <c r="B1978" s="234"/>
      <c r="C1978" s="392"/>
      <c r="D1978" s="392"/>
      <c r="E1978" s="314"/>
      <c r="F1978" s="412"/>
      <c r="G1978" s="412"/>
      <c r="H1978" s="411">
        <f t="shared" si="60"/>
        <v>0</v>
      </c>
      <c r="I1978" s="411">
        <f t="shared" si="61"/>
        <v>0</v>
      </c>
    </row>
    <row r="1979" spans="1:9" s="13" customFormat="1" hidden="1">
      <c r="A1979" s="851"/>
      <c r="B1979" s="224"/>
      <c r="C1979" s="314"/>
      <c r="D1979" s="314"/>
      <c r="E1979" s="314"/>
      <c r="F1979" s="412"/>
      <c r="G1979" s="412"/>
      <c r="H1979" s="411">
        <f t="shared" si="60"/>
        <v>0</v>
      </c>
      <c r="I1979" s="411">
        <f t="shared" si="61"/>
        <v>0</v>
      </c>
    </row>
    <row r="1980" spans="1:9" s="13" customFormat="1" hidden="1">
      <c r="A1980" s="851"/>
      <c r="B1980" s="234"/>
      <c r="C1980" s="392"/>
      <c r="D1980" s="392"/>
      <c r="E1980" s="314"/>
      <c r="F1980" s="412"/>
      <c r="G1980" s="412"/>
      <c r="H1980" s="411">
        <f t="shared" si="60"/>
        <v>0</v>
      </c>
      <c r="I1980" s="411">
        <f t="shared" si="61"/>
        <v>0</v>
      </c>
    </row>
    <row r="1981" spans="1:9" s="13" customFormat="1" hidden="1">
      <c r="A1981" s="851"/>
      <c r="B1981" s="224"/>
      <c r="C1981" s="314"/>
      <c r="D1981" s="314"/>
      <c r="E1981" s="314"/>
      <c r="F1981" s="412"/>
      <c r="G1981" s="412"/>
      <c r="H1981" s="411">
        <f t="shared" si="60"/>
        <v>0</v>
      </c>
      <c r="I1981" s="411">
        <f t="shared" si="61"/>
        <v>0</v>
      </c>
    </row>
    <row r="1982" spans="1:9" s="161" customFormat="1" hidden="1">
      <c r="A1982" s="890"/>
      <c r="B1982" s="234"/>
      <c r="C1982" s="392"/>
      <c r="D1982" s="392"/>
      <c r="E1982" s="392"/>
      <c r="F1982" s="412"/>
      <c r="G1982" s="412"/>
      <c r="H1982" s="411">
        <f t="shared" si="60"/>
        <v>0</v>
      </c>
      <c r="I1982" s="411">
        <f t="shared" si="61"/>
        <v>0</v>
      </c>
    </row>
    <row r="1983" spans="1:9" s="13" customFormat="1" hidden="1">
      <c r="A1983" s="851"/>
      <c r="B1983" s="234"/>
      <c r="C1983" s="392"/>
      <c r="D1983" s="392"/>
      <c r="E1983" s="314"/>
      <c r="F1983" s="412"/>
      <c r="G1983" s="412"/>
      <c r="H1983" s="411">
        <f t="shared" si="60"/>
        <v>0</v>
      </c>
      <c r="I1983" s="411">
        <f t="shared" si="61"/>
        <v>0</v>
      </c>
    </row>
    <row r="1984" spans="1:9" s="13" customFormat="1" hidden="1">
      <c r="A1984" s="851"/>
      <c r="B1984" s="224"/>
      <c r="C1984" s="314"/>
      <c r="D1984" s="314"/>
      <c r="E1984" s="314"/>
      <c r="F1984" s="412"/>
      <c r="G1984" s="412"/>
      <c r="H1984" s="411">
        <f t="shared" si="60"/>
        <v>0</v>
      </c>
      <c r="I1984" s="411">
        <f t="shared" si="61"/>
        <v>0</v>
      </c>
    </row>
    <row r="1985" spans="1:9" s="13" customFormat="1" hidden="1">
      <c r="A1985" s="851"/>
      <c r="B1985" s="224"/>
      <c r="C1985" s="314"/>
      <c r="D1985" s="314"/>
      <c r="E1985" s="315"/>
      <c r="F1985" s="412"/>
      <c r="G1985" s="412"/>
      <c r="H1985" s="411">
        <f t="shared" si="60"/>
        <v>0</v>
      </c>
      <c r="I1985" s="411">
        <f t="shared" si="61"/>
        <v>0</v>
      </c>
    </row>
    <row r="1986" spans="1:9" s="13" customFormat="1" hidden="1">
      <c r="A1986" s="851"/>
      <c r="B1986" s="224"/>
      <c r="C1986" s="314"/>
      <c r="D1986" s="314"/>
      <c r="E1986" s="315"/>
      <c r="F1986" s="412"/>
      <c r="G1986" s="412"/>
      <c r="H1986" s="411">
        <f t="shared" si="60"/>
        <v>0</v>
      </c>
      <c r="I1986" s="411">
        <f t="shared" si="61"/>
        <v>0</v>
      </c>
    </row>
    <row r="1987" spans="1:9" s="13" customFormat="1" hidden="1">
      <c r="A1987" s="851"/>
      <c r="B1987" s="224"/>
      <c r="C1987" s="314"/>
      <c r="D1987" s="314"/>
      <c r="E1987" s="315"/>
      <c r="F1987" s="412"/>
      <c r="G1987" s="412"/>
      <c r="H1987" s="411">
        <f t="shared" si="60"/>
        <v>0</v>
      </c>
      <c r="I1987" s="411">
        <f t="shared" si="61"/>
        <v>0</v>
      </c>
    </row>
    <row r="1988" spans="1:9" s="13" customFormat="1" hidden="1">
      <c r="A1988" s="851"/>
      <c r="B1988" s="224"/>
      <c r="C1988" s="314"/>
      <c r="D1988" s="314"/>
      <c r="E1988" s="315"/>
      <c r="F1988" s="412"/>
      <c r="G1988" s="412"/>
      <c r="H1988" s="411">
        <f t="shared" si="60"/>
        <v>0</v>
      </c>
      <c r="I1988" s="411">
        <f t="shared" si="61"/>
        <v>0</v>
      </c>
    </row>
    <row r="1989" spans="1:9" s="13" customFormat="1" hidden="1">
      <c r="A1989" s="851"/>
      <c r="B1989" s="234"/>
      <c r="C1989" s="392"/>
      <c r="D1989" s="392"/>
      <c r="E1989" s="315"/>
      <c r="F1989" s="412"/>
      <c r="G1989" s="412"/>
      <c r="H1989" s="411">
        <f t="shared" si="60"/>
        <v>0</v>
      </c>
      <c r="I1989" s="411">
        <f t="shared" si="61"/>
        <v>0</v>
      </c>
    </row>
    <row r="1990" spans="1:9" s="13" customFormat="1" hidden="1">
      <c r="A1990" s="851"/>
      <c r="B1990" s="224"/>
      <c r="C1990" s="314"/>
      <c r="D1990" s="314"/>
      <c r="E1990" s="315"/>
      <c r="F1990" s="412"/>
      <c r="G1990" s="412"/>
      <c r="H1990" s="411">
        <f t="shared" si="60"/>
        <v>0</v>
      </c>
      <c r="I1990" s="411">
        <f t="shared" si="61"/>
        <v>0</v>
      </c>
    </row>
    <row r="1991" spans="1:9" s="13" customFormat="1" hidden="1">
      <c r="A1991" s="851"/>
      <c r="B1991" s="224"/>
      <c r="C1991" s="314"/>
      <c r="D1991" s="314"/>
      <c r="E1991" s="315"/>
      <c r="F1991" s="412"/>
      <c r="G1991" s="412"/>
      <c r="H1991" s="411">
        <f t="shared" si="60"/>
        <v>0</v>
      </c>
      <c r="I1991" s="411">
        <f t="shared" si="61"/>
        <v>0</v>
      </c>
    </row>
    <row r="1992" spans="1:9" s="13" customFormat="1" hidden="1">
      <c r="A1992" s="851"/>
      <c r="B1992" s="224"/>
      <c r="C1992" s="314"/>
      <c r="D1992" s="314"/>
      <c r="E1992" s="315"/>
      <c r="F1992" s="412"/>
      <c r="G1992" s="412"/>
      <c r="H1992" s="411">
        <f t="shared" si="60"/>
        <v>0</v>
      </c>
      <c r="I1992" s="411">
        <f t="shared" si="61"/>
        <v>0</v>
      </c>
    </row>
    <row r="1993" spans="1:9" s="13" customFormat="1" hidden="1">
      <c r="A1993" s="851"/>
      <c r="B1993" s="224"/>
      <c r="C1993" s="314"/>
      <c r="D1993" s="314"/>
      <c r="E1993" s="315"/>
      <c r="F1993" s="412"/>
      <c r="G1993" s="412"/>
      <c r="H1993" s="411">
        <f t="shared" ref="H1993:H2056" si="62">E1993+D1993-C1993</f>
        <v>0</v>
      </c>
      <c r="I1993" s="411">
        <f t="shared" ref="I1993:I2056" si="63">SUM(C1993:E1993)</f>
        <v>0</v>
      </c>
    </row>
    <row r="1994" spans="1:9" s="13" customFormat="1" hidden="1">
      <c r="A1994" s="851"/>
      <c r="B1994" s="224"/>
      <c r="C1994" s="314"/>
      <c r="D1994" s="314"/>
      <c r="E1994" s="315"/>
      <c r="F1994" s="412"/>
      <c r="G1994" s="412"/>
      <c r="H1994" s="411">
        <f t="shared" si="62"/>
        <v>0</v>
      </c>
      <c r="I1994" s="411">
        <f t="shared" si="63"/>
        <v>0</v>
      </c>
    </row>
    <row r="1995" spans="1:9" s="13" customFormat="1" hidden="1">
      <c r="A1995" s="851"/>
      <c r="B1995" s="224"/>
      <c r="C1995" s="314"/>
      <c r="D1995" s="314"/>
      <c r="E1995" s="315"/>
      <c r="F1995" s="412"/>
      <c r="G1995" s="412"/>
      <c r="H1995" s="411">
        <f t="shared" si="62"/>
        <v>0</v>
      </c>
      <c r="I1995" s="411">
        <f t="shared" si="63"/>
        <v>0</v>
      </c>
    </row>
    <row r="1996" spans="1:9" s="13" customFormat="1" hidden="1">
      <c r="A1996" s="851"/>
      <c r="B1996" s="224"/>
      <c r="C1996" s="314"/>
      <c r="D1996" s="314"/>
      <c r="E1996" s="315"/>
      <c r="F1996" s="412"/>
      <c r="G1996" s="412"/>
      <c r="H1996" s="411">
        <f t="shared" si="62"/>
        <v>0</v>
      </c>
      <c r="I1996" s="411">
        <f t="shared" si="63"/>
        <v>0</v>
      </c>
    </row>
    <row r="1997" spans="1:9" s="13" customFormat="1" hidden="1">
      <c r="A1997" s="851"/>
      <c r="B1997" s="224"/>
      <c r="C1997" s="314"/>
      <c r="D1997" s="314"/>
      <c r="E1997" s="315"/>
      <c r="F1997" s="412"/>
      <c r="G1997" s="412"/>
      <c r="H1997" s="411">
        <f t="shared" si="62"/>
        <v>0</v>
      </c>
      <c r="I1997" s="411">
        <f t="shared" si="63"/>
        <v>0</v>
      </c>
    </row>
    <row r="1998" spans="1:9" s="13" customFormat="1" hidden="1">
      <c r="A1998" s="851"/>
      <c r="B1998" s="224"/>
      <c r="C1998" s="314"/>
      <c r="D1998" s="314"/>
      <c r="E1998" s="315"/>
      <c r="F1998" s="412"/>
      <c r="G1998" s="412"/>
      <c r="H1998" s="411">
        <f t="shared" si="62"/>
        <v>0</v>
      </c>
      <c r="I1998" s="411">
        <f t="shared" si="63"/>
        <v>0</v>
      </c>
    </row>
    <row r="1999" spans="1:9" s="13" customFormat="1" hidden="1">
      <c r="A1999" s="851"/>
      <c r="B1999" s="224"/>
      <c r="C1999" s="314"/>
      <c r="D1999" s="314"/>
      <c r="E1999" s="315"/>
      <c r="F1999" s="412"/>
      <c r="G1999" s="412"/>
      <c r="H1999" s="411">
        <f t="shared" si="62"/>
        <v>0</v>
      </c>
      <c r="I1999" s="411">
        <f t="shared" si="63"/>
        <v>0</v>
      </c>
    </row>
    <row r="2000" spans="1:9" s="13" customFormat="1" hidden="1">
      <c r="A2000" s="851"/>
      <c r="B2000" s="224"/>
      <c r="C2000" s="314"/>
      <c r="D2000" s="314"/>
      <c r="E2000" s="315"/>
      <c r="F2000" s="412"/>
      <c r="G2000" s="412"/>
      <c r="H2000" s="411">
        <f t="shared" si="62"/>
        <v>0</v>
      </c>
      <c r="I2000" s="411">
        <f t="shared" si="63"/>
        <v>0</v>
      </c>
    </row>
    <row r="2001" spans="1:9" s="13" customFormat="1" hidden="1">
      <c r="A2001" s="851"/>
      <c r="B2001" s="224"/>
      <c r="C2001" s="314"/>
      <c r="D2001" s="314"/>
      <c r="E2001" s="315"/>
      <c r="F2001" s="412"/>
      <c r="G2001" s="412"/>
      <c r="H2001" s="411">
        <f t="shared" si="62"/>
        <v>0</v>
      </c>
      <c r="I2001" s="411">
        <f t="shared" si="63"/>
        <v>0</v>
      </c>
    </row>
    <row r="2002" spans="1:9" s="13" customFormat="1" hidden="1">
      <c r="A2002" s="851"/>
      <c r="B2002" s="224"/>
      <c r="C2002" s="314"/>
      <c r="D2002" s="314"/>
      <c r="E2002" s="315"/>
      <c r="F2002" s="412"/>
      <c r="G2002" s="412"/>
      <c r="H2002" s="411">
        <f t="shared" si="62"/>
        <v>0</v>
      </c>
      <c r="I2002" s="411">
        <f t="shared" si="63"/>
        <v>0</v>
      </c>
    </row>
    <row r="2003" spans="1:9" s="13" customFormat="1" hidden="1">
      <c r="A2003" s="851"/>
      <c r="B2003" s="224"/>
      <c r="C2003" s="314"/>
      <c r="D2003" s="314"/>
      <c r="E2003" s="315"/>
      <c r="F2003" s="412"/>
      <c r="G2003" s="412"/>
      <c r="H2003" s="411">
        <f t="shared" si="62"/>
        <v>0</v>
      </c>
      <c r="I2003" s="411">
        <f t="shared" si="63"/>
        <v>0</v>
      </c>
    </row>
    <row r="2004" spans="1:9" s="13" customFormat="1" hidden="1">
      <c r="A2004" s="851"/>
      <c r="B2004" s="224"/>
      <c r="C2004" s="314"/>
      <c r="D2004" s="314"/>
      <c r="E2004" s="315"/>
      <c r="F2004" s="412"/>
      <c r="G2004" s="412"/>
      <c r="H2004" s="411">
        <f t="shared" si="62"/>
        <v>0</v>
      </c>
      <c r="I2004" s="411">
        <f t="shared" si="63"/>
        <v>0</v>
      </c>
    </row>
    <row r="2005" spans="1:9" s="13" customFormat="1" hidden="1">
      <c r="A2005" s="851"/>
      <c r="B2005" s="224"/>
      <c r="C2005" s="314"/>
      <c r="D2005" s="314"/>
      <c r="E2005" s="315"/>
      <c r="F2005" s="412"/>
      <c r="G2005" s="412"/>
      <c r="H2005" s="411">
        <f t="shared" si="62"/>
        <v>0</v>
      </c>
      <c r="I2005" s="411">
        <f t="shared" si="63"/>
        <v>0</v>
      </c>
    </row>
    <row r="2006" spans="1:9" s="13" customFormat="1" hidden="1">
      <c r="A2006" s="851"/>
      <c r="B2006" s="224"/>
      <c r="C2006" s="314"/>
      <c r="D2006" s="314"/>
      <c r="E2006" s="315"/>
      <c r="F2006" s="412"/>
      <c r="G2006" s="412"/>
      <c r="H2006" s="411">
        <f t="shared" si="62"/>
        <v>0</v>
      </c>
      <c r="I2006" s="411">
        <f t="shared" si="63"/>
        <v>0</v>
      </c>
    </row>
    <row r="2007" spans="1:9" s="13" customFormat="1" hidden="1">
      <c r="A2007" s="851"/>
      <c r="B2007" s="224"/>
      <c r="C2007" s="314"/>
      <c r="D2007" s="314"/>
      <c r="E2007" s="315"/>
      <c r="F2007" s="412"/>
      <c r="G2007" s="412"/>
      <c r="H2007" s="411">
        <f t="shared" si="62"/>
        <v>0</v>
      </c>
      <c r="I2007" s="411">
        <f t="shared" si="63"/>
        <v>0</v>
      </c>
    </row>
    <row r="2008" spans="1:9" s="13" customFormat="1" hidden="1">
      <c r="A2008" s="851"/>
      <c r="B2008" s="224"/>
      <c r="C2008" s="314"/>
      <c r="D2008" s="314"/>
      <c r="E2008" s="315"/>
      <c r="F2008" s="412"/>
      <c r="G2008" s="412"/>
      <c r="H2008" s="411">
        <f t="shared" si="62"/>
        <v>0</v>
      </c>
      <c r="I2008" s="411">
        <f t="shared" si="63"/>
        <v>0</v>
      </c>
    </row>
    <row r="2009" spans="1:9" s="13" customFormat="1" hidden="1">
      <c r="A2009" s="851"/>
      <c r="B2009" s="224"/>
      <c r="C2009" s="315"/>
      <c r="D2009" s="315"/>
      <c r="E2009" s="315"/>
      <c r="F2009" s="412"/>
      <c r="G2009" s="412"/>
      <c r="H2009" s="411">
        <f t="shared" si="62"/>
        <v>0</v>
      </c>
      <c r="I2009" s="411">
        <f t="shared" si="63"/>
        <v>0</v>
      </c>
    </row>
    <row r="2010" spans="1:9" s="13" customFormat="1" hidden="1">
      <c r="A2010" s="851"/>
      <c r="B2010" s="224"/>
      <c r="C2010" s="314"/>
      <c r="D2010" s="314"/>
      <c r="E2010" s="315"/>
      <c r="F2010" s="412"/>
      <c r="G2010" s="412"/>
      <c r="H2010" s="411">
        <f t="shared" si="62"/>
        <v>0</v>
      </c>
      <c r="I2010" s="411">
        <f t="shared" si="63"/>
        <v>0</v>
      </c>
    </row>
    <row r="2011" spans="1:9" s="13" customFormat="1" hidden="1">
      <c r="A2011" s="851"/>
      <c r="B2011" s="224"/>
      <c r="C2011" s="314"/>
      <c r="D2011" s="314"/>
      <c r="E2011" s="315"/>
      <c r="F2011" s="412"/>
      <c r="G2011" s="412"/>
      <c r="H2011" s="411">
        <f t="shared" si="62"/>
        <v>0</v>
      </c>
      <c r="I2011" s="411">
        <f t="shared" si="63"/>
        <v>0</v>
      </c>
    </row>
    <row r="2012" spans="1:9" s="13" customFormat="1" hidden="1">
      <c r="A2012" s="851"/>
      <c r="B2012" s="224"/>
      <c r="C2012" s="314"/>
      <c r="D2012" s="314"/>
      <c r="E2012" s="315"/>
      <c r="F2012" s="412"/>
      <c r="G2012" s="412"/>
      <c r="H2012" s="411">
        <f t="shared" si="62"/>
        <v>0</v>
      </c>
      <c r="I2012" s="411">
        <f t="shared" si="63"/>
        <v>0</v>
      </c>
    </row>
    <row r="2013" spans="1:9" s="13" customFormat="1" hidden="1">
      <c r="A2013" s="851"/>
      <c r="B2013" s="224"/>
      <c r="C2013" s="314"/>
      <c r="D2013" s="314"/>
      <c r="E2013" s="315"/>
      <c r="F2013" s="412"/>
      <c r="G2013" s="412"/>
      <c r="H2013" s="411">
        <f t="shared" si="62"/>
        <v>0</v>
      </c>
      <c r="I2013" s="411">
        <f t="shared" si="63"/>
        <v>0</v>
      </c>
    </row>
    <row r="2014" spans="1:9" s="13" customFormat="1" hidden="1">
      <c r="A2014" s="851"/>
      <c r="B2014" s="224"/>
      <c r="C2014" s="314"/>
      <c r="D2014" s="314"/>
      <c r="E2014" s="315"/>
      <c r="F2014" s="412"/>
      <c r="G2014" s="412"/>
      <c r="H2014" s="411">
        <f t="shared" si="62"/>
        <v>0</v>
      </c>
      <c r="I2014" s="411">
        <f t="shared" si="63"/>
        <v>0</v>
      </c>
    </row>
    <row r="2015" spans="1:9" s="13" customFormat="1" hidden="1">
      <c r="A2015" s="851"/>
      <c r="B2015" s="224"/>
      <c r="C2015" s="314"/>
      <c r="D2015" s="314"/>
      <c r="E2015" s="315"/>
      <c r="F2015" s="412"/>
      <c r="G2015" s="412"/>
      <c r="H2015" s="411">
        <f t="shared" si="62"/>
        <v>0</v>
      </c>
      <c r="I2015" s="411">
        <f t="shared" si="63"/>
        <v>0</v>
      </c>
    </row>
    <row r="2016" spans="1:9" s="13" customFormat="1" hidden="1">
      <c r="A2016" s="851"/>
      <c r="B2016" s="224"/>
      <c r="C2016" s="314"/>
      <c r="D2016" s="314"/>
      <c r="E2016" s="315"/>
      <c r="F2016" s="412"/>
      <c r="G2016" s="412"/>
      <c r="H2016" s="411">
        <f t="shared" si="62"/>
        <v>0</v>
      </c>
      <c r="I2016" s="411">
        <f t="shared" si="63"/>
        <v>0</v>
      </c>
    </row>
    <row r="2017" spans="1:9" s="13" customFormat="1" hidden="1">
      <c r="A2017" s="851"/>
      <c r="B2017" s="224"/>
      <c r="C2017" s="314"/>
      <c r="D2017" s="314"/>
      <c r="E2017" s="315"/>
      <c r="F2017" s="412"/>
      <c r="G2017" s="412"/>
      <c r="H2017" s="411">
        <f t="shared" si="62"/>
        <v>0</v>
      </c>
      <c r="I2017" s="411">
        <f t="shared" si="63"/>
        <v>0</v>
      </c>
    </row>
    <row r="2018" spans="1:9" s="13" customFormat="1" hidden="1">
      <c r="A2018" s="851"/>
      <c r="B2018" s="224"/>
      <c r="C2018" s="314"/>
      <c r="D2018" s="314"/>
      <c r="E2018" s="315"/>
      <c r="F2018" s="412"/>
      <c r="G2018" s="412"/>
      <c r="H2018" s="411">
        <f t="shared" si="62"/>
        <v>0</v>
      </c>
      <c r="I2018" s="411">
        <f t="shared" si="63"/>
        <v>0</v>
      </c>
    </row>
    <row r="2019" spans="1:9" s="13" customFormat="1" hidden="1">
      <c r="A2019" s="851"/>
      <c r="B2019" s="224"/>
      <c r="C2019" s="314"/>
      <c r="D2019" s="314"/>
      <c r="E2019" s="315"/>
      <c r="F2019" s="412"/>
      <c r="G2019" s="412"/>
      <c r="H2019" s="411">
        <f t="shared" si="62"/>
        <v>0</v>
      </c>
      <c r="I2019" s="411">
        <f t="shared" si="63"/>
        <v>0</v>
      </c>
    </row>
    <row r="2020" spans="1:9" s="13" customFormat="1" hidden="1">
      <c r="A2020" s="851"/>
      <c r="B2020" s="224"/>
      <c r="C2020" s="314"/>
      <c r="D2020" s="314"/>
      <c r="E2020" s="315"/>
      <c r="F2020" s="412"/>
      <c r="G2020" s="412"/>
      <c r="H2020" s="411">
        <f t="shared" si="62"/>
        <v>0</v>
      </c>
      <c r="I2020" s="411">
        <f t="shared" si="63"/>
        <v>0</v>
      </c>
    </row>
    <row r="2021" spans="1:9" s="13" customFormat="1" hidden="1">
      <c r="A2021" s="851"/>
      <c r="B2021" s="224"/>
      <c r="C2021" s="314"/>
      <c r="D2021" s="314"/>
      <c r="E2021" s="315"/>
      <c r="F2021" s="412"/>
      <c r="G2021" s="412"/>
      <c r="H2021" s="411">
        <f t="shared" si="62"/>
        <v>0</v>
      </c>
      <c r="I2021" s="411">
        <f t="shared" si="63"/>
        <v>0</v>
      </c>
    </row>
    <row r="2022" spans="1:9" s="13" customFormat="1" hidden="1">
      <c r="A2022" s="851"/>
      <c r="B2022" s="224"/>
      <c r="C2022" s="314"/>
      <c r="D2022" s="314"/>
      <c r="E2022" s="315"/>
      <c r="F2022" s="412"/>
      <c r="G2022" s="412"/>
      <c r="H2022" s="411">
        <f t="shared" si="62"/>
        <v>0</v>
      </c>
      <c r="I2022" s="411">
        <f t="shared" si="63"/>
        <v>0</v>
      </c>
    </row>
    <row r="2023" spans="1:9" s="13" customFormat="1" hidden="1">
      <c r="A2023" s="851"/>
      <c r="B2023" s="224"/>
      <c r="C2023" s="314"/>
      <c r="D2023" s="314"/>
      <c r="E2023" s="315"/>
      <c r="F2023" s="412"/>
      <c r="G2023" s="412"/>
      <c r="H2023" s="411">
        <f t="shared" si="62"/>
        <v>0</v>
      </c>
      <c r="I2023" s="411">
        <f t="shared" si="63"/>
        <v>0</v>
      </c>
    </row>
    <row r="2024" spans="1:9" s="13" customFormat="1" hidden="1">
      <c r="A2024" s="851"/>
      <c r="B2024" s="224"/>
      <c r="C2024" s="314"/>
      <c r="D2024" s="314"/>
      <c r="E2024" s="315"/>
      <c r="F2024" s="412"/>
      <c r="G2024" s="412"/>
      <c r="H2024" s="411">
        <f t="shared" si="62"/>
        <v>0</v>
      </c>
      <c r="I2024" s="411">
        <f t="shared" si="63"/>
        <v>0</v>
      </c>
    </row>
    <row r="2025" spans="1:9" s="13" customFormat="1" hidden="1">
      <c r="A2025" s="851"/>
      <c r="B2025" s="224"/>
      <c r="C2025" s="314"/>
      <c r="D2025" s="314"/>
      <c r="E2025" s="315"/>
      <c r="F2025" s="412"/>
      <c r="G2025" s="412"/>
      <c r="H2025" s="411">
        <f t="shared" si="62"/>
        <v>0</v>
      </c>
      <c r="I2025" s="411">
        <f t="shared" si="63"/>
        <v>0</v>
      </c>
    </row>
    <row r="2026" spans="1:9" s="13" customFormat="1" hidden="1">
      <c r="A2026" s="851"/>
      <c r="B2026" s="224"/>
      <c r="C2026" s="314"/>
      <c r="D2026" s="314"/>
      <c r="E2026" s="315"/>
      <c r="F2026" s="412"/>
      <c r="G2026" s="412"/>
      <c r="H2026" s="411">
        <f t="shared" si="62"/>
        <v>0</v>
      </c>
      <c r="I2026" s="411">
        <f t="shared" si="63"/>
        <v>0</v>
      </c>
    </row>
    <row r="2027" spans="1:9" s="13" customFormat="1" hidden="1">
      <c r="A2027" s="851"/>
      <c r="B2027" s="224"/>
      <c r="C2027" s="314"/>
      <c r="D2027" s="314"/>
      <c r="E2027" s="315"/>
      <c r="F2027" s="412"/>
      <c r="G2027" s="412"/>
      <c r="H2027" s="411">
        <f t="shared" si="62"/>
        <v>0</v>
      </c>
      <c r="I2027" s="411">
        <f t="shared" si="63"/>
        <v>0</v>
      </c>
    </row>
    <row r="2028" spans="1:9" s="13" customFormat="1" hidden="1">
      <c r="A2028" s="851"/>
      <c r="B2028" s="224"/>
      <c r="C2028" s="314"/>
      <c r="D2028" s="314"/>
      <c r="E2028" s="315"/>
      <c r="F2028" s="412"/>
      <c r="G2028" s="412"/>
      <c r="H2028" s="411">
        <f t="shared" si="62"/>
        <v>0</v>
      </c>
      <c r="I2028" s="411">
        <f t="shared" si="63"/>
        <v>0</v>
      </c>
    </row>
    <row r="2029" spans="1:9" s="13" customFormat="1" hidden="1">
      <c r="A2029" s="851"/>
      <c r="B2029" s="224"/>
      <c r="C2029" s="314"/>
      <c r="D2029" s="314"/>
      <c r="E2029" s="315"/>
      <c r="F2029" s="412"/>
      <c r="G2029" s="412"/>
      <c r="H2029" s="411">
        <f t="shared" si="62"/>
        <v>0</v>
      </c>
      <c r="I2029" s="411">
        <f t="shared" si="63"/>
        <v>0</v>
      </c>
    </row>
    <row r="2030" spans="1:9" s="13" customFormat="1" hidden="1">
      <c r="A2030" s="851"/>
      <c r="B2030" s="224"/>
      <c r="C2030" s="314"/>
      <c r="D2030" s="314"/>
      <c r="E2030" s="315"/>
      <c r="F2030" s="412"/>
      <c r="G2030" s="412"/>
      <c r="H2030" s="411">
        <f t="shared" si="62"/>
        <v>0</v>
      </c>
      <c r="I2030" s="411">
        <f t="shared" si="63"/>
        <v>0</v>
      </c>
    </row>
    <row r="2031" spans="1:9" s="13" customFormat="1" hidden="1">
      <c r="A2031" s="851"/>
      <c r="B2031" s="224"/>
      <c r="C2031" s="314"/>
      <c r="D2031" s="314"/>
      <c r="E2031" s="315"/>
      <c r="F2031" s="412"/>
      <c r="G2031" s="412"/>
      <c r="H2031" s="411">
        <f t="shared" si="62"/>
        <v>0</v>
      </c>
      <c r="I2031" s="411">
        <f t="shared" si="63"/>
        <v>0</v>
      </c>
    </row>
    <row r="2032" spans="1:9" s="13" customFormat="1" hidden="1">
      <c r="A2032" s="851"/>
      <c r="B2032" s="224"/>
      <c r="C2032" s="314"/>
      <c r="D2032" s="314"/>
      <c r="E2032" s="315"/>
      <c r="F2032" s="412"/>
      <c r="G2032" s="412"/>
      <c r="H2032" s="411">
        <f t="shared" si="62"/>
        <v>0</v>
      </c>
      <c r="I2032" s="411">
        <f t="shared" si="63"/>
        <v>0</v>
      </c>
    </row>
    <row r="2033" spans="1:9" s="13" customFormat="1" hidden="1">
      <c r="A2033" s="851"/>
      <c r="B2033" s="224"/>
      <c r="C2033" s="314"/>
      <c r="D2033" s="314"/>
      <c r="E2033" s="315"/>
      <c r="F2033" s="412"/>
      <c r="G2033" s="412"/>
      <c r="H2033" s="411">
        <f t="shared" si="62"/>
        <v>0</v>
      </c>
      <c r="I2033" s="411">
        <f t="shared" si="63"/>
        <v>0</v>
      </c>
    </row>
    <row r="2034" spans="1:9" s="13" customFormat="1" hidden="1">
      <c r="A2034" s="851"/>
      <c r="B2034" s="224"/>
      <c r="C2034" s="314"/>
      <c r="D2034" s="314"/>
      <c r="E2034" s="315"/>
      <c r="F2034" s="412"/>
      <c r="G2034" s="412"/>
      <c r="H2034" s="411">
        <f t="shared" si="62"/>
        <v>0</v>
      </c>
      <c r="I2034" s="411">
        <f t="shared" si="63"/>
        <v>0</v>
      </c>
    </row>
    <row r="2035" spans="1:9" s="13" customFormat="1" hidden="1">
      <c r="A2035" s="851"/>
      <c r="B2035" s="224"/>
      <c r="C2035" s="314"/>
      <c r="D2035" s="314"/>
      <c r="E2035" s="315"/>
      <c r="F2035" s="412"/>
      <c r="G2035" s="412"/>
      <c r="H2035" s="411">
        <f t="shared" si="62"/>
        <v>0</v>
      </c>
      <c r="I2035" s="411">
        <f t="shared" si="63"/>
        <v>0</v>
      </c>
    </row>
    <row r="2036" spans="1:9" s="13" customFormat="1" hidden="1">
      <c r="A2036" s="851"/>
      <c r="B2036" s="224"/>
      <c r="C2036" s="314"/>
      <c r="D2036" s="314"/>
      <c r="E2036" s="315"/>
      <c r="F2036" s="412"/>
      <c r="G2036" s="412"/>
      <c r="H2036" s="411">
        <f t="shared" si="62"/>
        <v>0</v>
      </c>
      <c r="I2036" s="411">
        <f t="shared" si="63"/>
        <v>0</v>
      </c>
    </row>
    <row r="2037" spans="1:9" s="13" customFormat="1" hidden="1">
      <c r="A2037" s="851"/>
      <c r="B2037" s="224"/>
      <c r="C2037" s="314"/>
      <c r="D2037" s="314"/>
      <c r="E2037" s="315"/>
      <c r="F2037" s="412"/>
      <c r="G2037" s="412"/>
      <c r="H2037" s="411">
        <f t="shared" si="62"/>
        <v>0</v>
      </c>
      <c r="I2037" s="411">
        <f t="shared" si="63"/>
        <v>0</v>
      </c>
    </row>
    <row r="2038" spans="1:9" s="13" customFormat="1" hidden="1">
      <c r="A2038" s="851"/>
      <c r="B2038" s="224"/>
      <c r="C2038" s="314"/>
      <c r="D2038" s="314"/>
      <c r="E2038" s="315"/>
      <c r="F2038" s="412"/>
      <c r="G2038" s="412"/>
      <c r="H2038" s="411">
        <f t="shared" si="62"/>
        <v>0</v>
      </c>
      <c r="I2038" s="411">
        <f t="shared" si="63"/>
        <v>0</v>
      </c>
    </row>
    <row r="2039" spans="1:9" s="13" customFormat="1" hidden="1">
      <c r="A2039" s="851"/>
      <c r="B2039" s="224"/>
      <c r="C2039" s="314"/>
      <c r="D2039" s="314"/>
      <c r="E2039" s="315"/>
      <c r="F2039" s="412"/>
      <c r="G2039" s="412"/>
      <c r="H2039" s="411">
        <f t="shared" si="62"/>
        <v>0</v>
      </c>
      <c r="I2039" s="411">
        <f t="shared" si="63"/>
        <v>0</v>
      </c>
    </row>
    <row r="2040" spans="1:9" s="13" customFormat="1" hidden="1">
      <c r="A2040" s="851"/>
      <c r="B2040" s="224"/>
      <c r="C2040" s="314"/>
      <c r="D2040" s="314"/>
      <c r="E2040" s="315"/>
      <c r="F2040" s="412"/>
      <c r="G2040" s="412"/>
      <c r="H2040" s="411">
        <f t="shared" si="62"/>
        <v>0</v>
      </c>
      <c r="I2040" s="411">
        <f t="shared" si="63"/>
        <v>0</v>
      </c>
    </row>
    <row r="2041" spans="1:9" s="13" customFormat="1" hidden="1">
      <c r="A2041" s="851"/>
      <c r="B2041" s="224"/>
      <c r="C2041" s="314"/>
      <c r="D2041" s="314"/>
      <c r="E2041" s="315"/>
      <c r="F2041" s="412"/>
      <c r="G2041" s="412"/>
      <c r="H2041" s="411">
        <f t="shared" si="62"/>
        <v>0</v>
      </c>
      <c r="I2041" s="411">
        <f t="shared" si="63"/>
        <v>0</v>
      </c>
    </row>
    <row r="2042" spans="1:9" s="13" customFormat="1" hidden="1">
      <c r="A2042" s="851"/>
      <c r="B2042" s="224"/>
      <c r="C2042" s="314"/>
      <c r="D2042" s="314"/>
      <c r="E2042" s="315"/>
      <c r="F2042" s="412"/>
      <c r="G2042" s="412"/>
      <c r="H2042" s="411">
        <f t="shared" si="62"/>
        <v>0</v>
      </c>
      <c r="I2042" s="411">
        <f t="shared" si="63"/>
        <v>0</v>
      </c>
    </row>
    <row r="2043" spans="1:9" s="13" customFormat="1" hidden="1">
      <c r="A2043" s="851"/>
      <c r="B2043" s="224"/>
      <c r="C2043" s="314"/>
      <c r="D2043" s="314"/>
      <c r="E2043" s="315"/>
      <c r="F2043" s="412"/>
      <c r="G2043" s="412"/>
      <c r="H2043" s="411">
        <f t="shared" si="62"/>
        <v>0</v>
      </c>
      <c r="I2043" s="411">
        <f t="shared" si="63"/>
        <v>0</v>
      </c>
    </row>
    <row r="2044" spans="1:9" s="13" customFormat="1" hidden="1">
      <c r="A2044" s="851"/>
      <c r="B2044" s="224"/>
      <c r="C2044" s="314"/>
      <c r="D2044" s="314"/>
      <c r="E2044" s="315"/>
      <c r="F2044" s="412"/>
      <c r="G2044" s="412"/>
      <c r="H2044" s="411">
        <f t="shared" si="62"/>
        <v>0</v>
      </c>
      <c r="I2044" s="411">
        <f t="shared" si="63"/>
        <v>0</v>
      </c>
    </row>
    <row r="2045" spans="1:9" s="13" customFormat="1" hidden="1">
      <c r="A2045" s="851"/>
      <c r="B2045" s="224"/>
      <c r="C2045" s="314"/>
      <c r="D2045" s="314"/>
      <c r="E2045" s="315"/>
      <c r="F2045" s="412"/>
      <c r="G2045" s="412"/>
      <c r="H2045" s="411">
        <f t="shared" si="62"/>
        <v>0</v>
      </c>
      <c r="I2045" s="411">
        <f t="shared" si="63"/>
        <v>0</v>
      </c>
    </row>
    <row r="2046" spans="1:9" s="13" customFormat="1" hidden="1">
      <c r="A2046" s="851"/>
      <c r="B2046" s="224"/>
      <c r="C2046" s="314"/>
      <c r="D2046" s="314"/>
      <c r="E2046" s="315"/>
      <c r="F2046" s="412"/>
      <c r="G2046" s="412"/>
      <c r="H2046" s="411">
        <f t="shared" si="62"/>
        <v>0</v>
      </c>
      <c r="I2046" s="411">
        <f t="shared" si="63"/>
        <v>0</v>
      </c>
    </row>
    <row r="2047" spans="1:9" s="13" customFormat="1" hidden="1">
      <c r="A2047" s="851"/>
      <c r="B2047" s="224"/>
      <c r="C2047" s="314"/>
      <c r="D2047" s="314"/>
      <c r="E2047" s="315"/>
      <c r="F2047" s="412"/>
      <c r="G2047" s="412"/>
      <c r="H2047" s="411">
        <f t="shared" si="62"/>
        <v>0</v>
      </c>
      <c r="I2047" s="411">
        <f t="shared" si="63"/>
        <v>0</v>
      </c>
    </row>
    <row r="2048" spans="1:9" s="13" customFormat="1" hidden="1">
      <c r="A2048" s="851"/>
      <c r="B2048" s="224"/>
      <c r="C2048" s="465"/>
      <c r="D2048" s="315"/>
      <c r="E2048" s="315"/>
      <c r="F2048" s="412"/>
      <c r="G2048" s="412"/>
      <c r="H2048" s="411">
        <f t="shared" si="62"/>
        <v>0</v>
      </c>
      <c r="I2048" s="411">
        <f t="shared" si="63"/>
        <v>0</v>
      </c>
    </row>
    <row r="2049" spans="1:9" s="13" customFormat="1" hidden="1">
      <c r="A2049" s="851"/>
      <c r="B2049" s="224"/>
      <c r="C2049" s="465"/>
      <c r="D2049" s="315"/>
      <c r="E2049" s="315"/>
      <c r="F2049" s="412"/>
      <c r="G2049" s="412"/>
      <c r="H2049" s="411">
        <f t="shared" si="62"/>
        <v>0</v>
      </c>
      <c r="I2049" s="411">
        <f t="shared" si="63"/>
        <v>0</v>
      </c>
    </row>
    <row r="2050" spans="1:9" s="13" customFormat="1" hidden="1">
      <c r="A2050" s="880"/>
      <c r="B2050" s="517"/>
      <c r="C2050" s="515"/>
      <c r="D2050" s="515"/>
      <c r="E2050" s="518"/>
      <c r="F2050" s="412"/>
      <c r="G2050" s="412"/>
      <c r="H2050" s="411">
        <f t="shared" si="62"/>
        <v>0</v>
      </c>
      <c r="I2050" s="411">
        <f t="shared" si="63"/>
        <v>0</v>
      </c>
    </row>
    <row r="2051" spans="1:9" s="13" customFormat="1" hidden="1">
      <c r="A2051" s="880"/>
      <c r="B2051" s="224"/>
      <c r="C2051" s="314"/>
      <c r="D2051" s="314"/>
      <c r="E2051" s="315"/>
      <c r="F2051" s="412"/>
      <c r="G2051" s="412"/>
      <c r="H2051" s="411">
        <f t="shared" si="62"/>
        <v>0</v>
      </c>
      <c r="I2051" s="411">
        <f t="shared" si="63"/>
        <v>0</v>
      </c>
    </row>
    <row r="2052" spans="1:9" s="13" customFormat="1" hidden="1">
      <c r="A2052" s="880"/>
      <c r="B2052" s="224"/>
      <c r="C2052" s="314"/>
      <c r="D2052" s="314"/>
      <c r="E2052" s="315"/>
      <c r="F2052" s="412"/>
      <c r="G2052" s="412"/>
      <c r="H2052" s="411">
        <f t="shared" si="62"/>
        <v>0</v>
      </c>
      <c r="I2052" s="411">
        <f t="shared" si="63"/>
        <v>0</v>
      </c>
    </row>
    <row r="2053" spans="1:9" s="13" customFormat="1" hidden="1">
      <c r="A2053" s="880"/>
      <c r="B2053" s="224"/>
      <c r="C2053" s="314"/>
      <c r="D2053" s="314"/>
      <c r="E2053" s="315"/>
      <c r="F2053" s="412"/>
      <c r="G2053" s="412"/>
      <c r="H2053" s="411">
        <f t="shared" si="62"/>
        <v>0</v>
      </c>
      <c r="I2053" s="411">
        <f t="shared" si="63"/>
        <v>0</v>
      </c>
    </row>
    <row r="2054" spans="1:9" s="13" customFormat="1" hidden="1">
      <c r="A2054" s="880"/>
      <c r="B2054" s="224"/>
      <c r="C2054" s="314"/>
      <c r="D2054" s="314"/>
      <c r="E2054" s="314"/>
      <c r="F2054" s="412"/>
      <c r="G2054" s="412"/>
      <c r="H2054" s="411">
        <f t="shared" si="62"/>
        <v>0</v>
      </c>
      <c r="I2054" s="411">
        <f t="shared" si="63"/>
        <v>0</v>
      </c>
    </row>
    <row r="2055" spans="1:9" s="13" customFormat="1" hidden="1">
      <c r="A2055" s="880"/>
      <c r="B2055" s="224"/>
      <c r="C2055" s="314"/>
      <c r="D2055" s="314"/>
      <c r="E2055" s="314"/>
      <c r="F2055" s="412"/>
      <c r="G2055" s="412"/>
      <c r="H2055" s="411">
        <f t="shared" si="62"/>
        <v>0</v>
      </c>
      <c r="I2055" s="411">
        <f t="shared" si="63"/>
        <v>0</v>
      </c>
    </row>
    <row r="2056" spans="1:9" s="13" customFormat="1" hidden="1">
      <c r="A2056" s="880"/>
      <c r="B2056" s="224"/>
      <c r="C2056" s="314"/>
      <c r="D2056" s="314"/>
      <c r="E2056" s="314"/>
      <c r="F2056" s="412"/>
      <c r="G2056" s="412"/>
      <c r="H2056" s="411">
        <f t="shared" si="62"/>
        <v>0</v>
      </c>
      <c r="I2056" s="411">
        <f t="shared" si="63"/>
        <v>0</v>
      </c>
    </row>
    <row r="2057" spans="1:9" s="13" customFormat="1" hidden="1">
      <c r="A2057" s="880"/>
      <c r="B2057" s="224"/>
      <c r="C2057" s="314"/>
      <c r="D2057" s="314"/>
      <c r="E2057" s="314"/>
      <c r="F2057" s="412"/>
      <c r="G2057" s="412"/>
      <c r="H2057" s="411">
        <f t="shared" ref="H2057:H2120" si="64">E2057+D2057-C2057</f>
        <v>0</v>
      </c>
      <c r="I2057" s="411">
        <f t="shared" ref="I2057:I2120" si="65">SUM(C2057:E2057)</f>
        <v>0</v>
      </c>
    </row>
    <row r="2058" spans="1:9" s="13" customFormat="1" hidden="1">
      <c r="A2058" s="880"/>
      <c r="B2058" s="500"/>
      <c r="C2058" s="501"/>
      <c r="D2058" s="501"/>
      <c r="E2058" s="501"/>
      <c r="F2058" s="412"/>
      <c r="G2058" s="412"/>
      <c r="H2058" s="411">
        <f t="shared" si="64"/>
        <v>0</v>
      </c>
      <c r="I2058" s="411">
        <f t="shared" si="65"/>
        <v>0</v>
      </c>
    </row>
    <row r="2059" spans="1:9" s="160" customFormat="1" hidden="1">
      <c r="A2059" s="881"/>
      <c r="B2059" s="383" t="s">
        <v>900</v>
      </c>
      <c r="C2059" s="413">
        <f>SUM(C1954:C2058)</f>
        <v>0</v>
      </c>
      <c r="D2059" s="413">
        <f>SUM(D1954:D2058)</f>
        <v>0</v>
      </c>
      <c r="E2059" s="413">
        <f>SUM(E1954:E2058)</f>
        <v>0</v>
      </c>
      <c r="F2059" s="499">
        <f>SUM(F1954:F2058)</f>
        <v>0</v>
      </c>
      <c r="G2059" s="413">
        <f>SUM(G1954:G2058)</f>
        <v>0</v>
      </c>
      <c r="H2059" s="411">
        <f t="shared" si="64"/>
        <v>0</v>
      </c>
      <c r="I2059" s="411">
        <f t="shared" si="65"/>
        <v>0</v>
      </c>
    </row>
    <row r="2060" spans="1:9" s="160" customFormat="1" hidden="1">
      <c r="A2060" s="881" t="s">
        <v>159</v>
      </c>
      <c r="B2060" s="311"/>
      <c r="C2060" s="314"/>
      <c r="D2060" s="314"/>
      <c r="E2060" s="312"/>
      <c r="F2060" s="418"/>
      <c r="G2060" s="418"/>
      <c r="H2060" s="411">
        <f t="shared" si="64"/>
        <v>0</v>
      </c>
      <c r="I2060" s="411">
        <f t="shared" si="65"/>
        <v>0</v>
      </c>
    </row>
    <row r="2061" spans="1:9" s="160" customFormat="1" hidden="1">
      <c r="A2061" s="881"/>
      <c r="B2061" s="311"/>
      <c r="C2061" s="314"/>
      <c r="D2061" s="314"/>
      <c r="E2061" s="312"/>
      <c r="F2061" s="412"/>
      <c r="G2061" s="412"/>
      <c r="H2061" s="411">
        <f t="shared" si="64"/>
        <v>0</v>
      </c>
      <c r="I2061" s="411">
        <f t="shared" si="65"/>
        <v>0</v>
      </c>
    </row>
    <row r="2062" spans="1:9" s="160" customFormat="1" hidden="1">
      <c r="A2062" s="881"/>
      <c r="B2062" s="311"/>
      <c r="C2062" s="314"/>
      <c r="D2062" s="314"/>
      <c r="E2062" s="312"/>
      <c r="F2062" s="412"/>
      <c r="G2062" s="412"/>
      <c r="H2062" s="411">
        <f t="shared" si="64"/>
        <v>0</v>
      </c>
      <c r="I2062" s="411">
        <f t="shared" si="65"/>
        <v>0</v>
      </c>
    </row>
    <row r="2063" spans="1:9" s="160" customFormat="1" hidden="1">
      <c r="A2063" s="881"/>
      <c r="B2063" s="311"/>
      <c r="C2063" s="314"/>
      <c r="D2063" s="314"/>
      <c r="E2063" s="312"/>
      <c r="F2063" s="412"/>
      <c r="G2063" s="412"/>
      <c r="H2063" s="411">
        <f t="shared" si="64"/>
        <v>0</v>
      </c>
      <c r="I2063" s="411">
        <f t="shared" si="65"/>
        <v>0</v>
      </c>
    </row>
    <row r="2064" spans="1:9" s="160" customFormat="1" hidden="1">
      <c r="A2064" s="881"/>
      <c r="B2064" s="311"/>
      <c r="C2064" s="314"/>
      <c r="D2064" s="314"/>
      <c r="E2064" s="312"/>
      <c r="F2064" s="412"/>
      <c r="G2064" s="412"/>
      <c r="H2064" s="411">
        <f t="shared" si="64"/>
        <v>0</v>
      </c>
      <c r="I2064" s="411">
        <f t="shared" si="65"/>
        <v>0</v>
      </c>
    </row>
    <row r="2065" spans="1:9" s="160" customFormat="1" hidden="1">
      <c r="A2065" s="881"/>
      <c r="B2065" s="311"/>
      <c r="C2065" s="314"/>
      <c r="D2065" s="314"/>
      <c r="E2065" s="312"/>
      <c r="F2065" s="412"/>
      <c r="G2065" s="412"/>
      <c r="H2065" s="411">
        <f t="shared" si="64"/>
        <v>0</v>
      </c>
      <c r="I2065" s="411">
        <f t="shared" si="65"/>
        <v>0</v>
      </c>
    </row>
    <row r="2066" spans="1:9" s="160" customFormat="1" hidden="1">
      <c r="A2066" s="881"/>
      <c r="B2066" s="311"/>
      <c r="C2066" s="314"/>
      <c r="D2066" s="314"/>
      <c r="E2066" s="312"/>
      <c r="F2066" s="412"/>
      <c r="G2066" s="412"/>
      <c r="H2066" s="411">
        <f t="shared" si="64"/>
        <v>0</v>
      </c>
      <c r="I2066" s="411">
        <f t="shared" si="65"/>
        <v>0</v>
      </c>
    </row>
    <row r="2067" spans="1:9" s="160" customFormat="1" hidden="1">
      <c r="A2067" s="881"/>
      <c r="B2067" s="311"/>
      <c r="C2067" s="314"/>
      <c r="D2067" s="314"/>
      <c r="E2067" s="312"/>
      <c r="F2067" s="412"/>
      <c r="G2067" s="412"/>
      <c r="H2067" s="411">
        <f t="shared" si="64"/>
        <v>0</v>
      </c>
      <c r="I2067" s="411">
        <f t="shared" si="65"/>
        <v>0</v>
      </c>
    </row>
    <row r="2068" spans="1:9" s="160" customFormat="1" hidden="1">
      <c r="A2068" s="881"/>
      <c r="B2068" s="311"/>
      <c r="C2068" s="314"/>
      <c r="D2068" s="314"/>
      <c r="E2068" s="312"/>
      <c r="F2068" s="412"/>
      <c r="G2068" s="412"/>
      <c r="H2068" s="411">
        <f t="shared" si="64"/>
        <v>0</v>
      </c>
      <c r="I2068" s="411">
        <f t="shared" si="65"/>
        <v>0</v>
      </c>
    </row>
    <row r="2069" spans="1:9" s="160" customFormat="1" hidden="1">
      <c r="A2069" s="881"/>
      <c r="B2069" s="311"/>
      <c r="C2069" s="314"/>
      <c r="D2069" s="314"/>
      <c r="E2069" s="312"/>
      <c r="F2069" s="412"/>
      <c r="G2069" s="412"/>
      <c r="H2069" s="411">
        <f t="shared" si="64"/>
        <v>0</v>
      </c>
      <c r="I2069" s="411">
        <f t="shared" si="65"/>
        <v>0</v>
      </c>
    </row>
    <row r="2070" spans="1:9" s="160" customFormat="1" hidden="1">
      <c r="A2070" s="881"/>
      <c r="B2070" s="311"/>
      <c r="C2070" s="314"/>
      <c r="D2070" s="314"/>
      <c r="E2070" s="312"/>
      <c r="F2070" s="412"/>
      <c r="G2070" s="412"/>
      <c r="H2070" s="411">
        <f t="shared" si="64"/>
        <v>0</v>
      </c>
      <c r="I2070" s="411">
        <f t="shared" si="65"/>
        <v>0</v>
      </c>
    </row>
    <row r="2071" spans="1:9" s="160" customFormat="1" hidden="1">
      <c r="A2071" s="881"/>
      <c r="B2071" s="311"/>
      <c r="C2071" s="314"/>
      <c r="D2071" s="314"/>
      <c r="E2071" s="312"/>
      <c r="F2071" s="412"/>
      <c r="G2071" s="412"/>
      <c r="H2071" s="411">
        <f t="shared" si="64"/>
        <v>0</v>
      </c>
      <c r="I2071" s="411">
        <f t="shared" si="65"/>
        <v>0</v>
      </c>
    </row>
    <row r="2072" spans="1:9" s="160" customFormat="1" hidden="1">
      <c r="A2072" s="881"/>
      <c r="B2072" s="224"/>
      <c r="C2072" s="314"/>
      <c r="D2072" s="314"/>
      <c r="E2072" s="315"/>
      <c r="F2072" s="412"/>
      <c r="G2072" s="412"/>
      <c r="H2072" s="411">
        <f t="shared" si="64"/>
        <v>0</v>
      </c>
      <c r="I2072" s="411">
        <f t="shared" si="65"/>
        <v>0</v>
      </c>
    </row>
    <row r="2073" spans="1:9" s="160" customFormat="1" hidden="1">
      <c r="A2073" s="881"/>
      <c r="B2073" s="224"/>
      <c r="C2073" s="314"/>
      <c r="D2073" s="314"/>
      <c r="E2073" s="315"/>
      <c r="F2073" s="412"/>
      <c r="G2073" s="412"/>
      <c r="H2073" s="411">
        <f t="shared" si="64"/>
        <v>0</v>
      </c>
      <c r="I2073" s="411">
        <f t="shared" si="65"/>
        <v>0</v>
      </c>
    </row>
    <row r="2074" spans="1:9" s="160" customFormat="1" hidden="1">
      <c r="A2074" s="881"/>
      <c r="B2074" s="470"/>
      <c r="C2074" s="468"/>
      <c r="D2074" s="468"/>
      <c r="E2074" s="469"/>
      <c r="F2074" s="412"/>
      <c r="G2074" s="412"/>
      <c r="H2074" s="411">
        <f t="shared" si="64"/>
        <v>0</v>
      </c>
      <c r="I2074" s="411">
        <f t="shared" si="65"/>
        <v>0</v>
      </c>
    </row>
    <row r="2075" spans="1:9" s="160" customFormat="1" hidden="1">
      <c r="A2075" s="881"/>
      <c r="B2075" s="224"/>
      <c r="C2075" s="314"/>
      <c r="D2075" s="314"/>
      <c r="E2075" s="315"/>
      <c r="F2075" s="412"/>
      <c r="G2075" s="412"/>
      <c r="H2075" s="411">
        <f t="shared" si="64"/>
        <v>0</v>
      </c>
      <c r="I2075" s="411">
        <f t="shared" si="65"/>
        <v>0</v>
      </c>
    </row>
    <row r="2076" spans="1:9" s="160" customFormat="1" hidden="1">
      <c r="A2076" s="881"/>
      <c r="B2076" s="224"/>
      <c r="C2076" s="314"/>
      <c r="D2076" s="314"/>
      <c r="E2076" s="315"/>
      <c r="F2076" s="412"/>
      <c r="G2076" s="412"/>
      <c r="H2076" s="411">
        <f t="shared" si="64"/>
        <v>0</v>
      </c>
      <c r="I2076" s="411">
        <f t="shared" si="65"/>
        <v>0</v>
      </c>
    </row>
    <row r="2077" spans="1:9" s="160" customFormat="1" hidden="1">
      <c r="A2077" s="881"/>
      <c r="B2077" s="224"/>
      <c r="C2077" s="314"/>
      <c r="D2077" s="314"/>
      <c r="E2077" s="315"/>
      <c r="F2077" s="412"/>
      <c r="G2077" s="412"/>
      <c r="H2077" s="411">
        <f t="shared" si="64"/>
        <v>0</v>
      </c>
      <c r="I2077" s="411">
        <f t="shared" si="65"/>
        <v>0</v>
      </c>
    </row>
    <row r="2078" spans="1:9" s="160" customFormat="1" hidden="1">
      <c r="A2078" s="881"/>
      <c r="B2078" s="224"/>
      <c r="C2078" s="314"/>
      <c r="D2078" s="314"/>
      <c r="E2078" s="315"/>
      <c r="F2078" s="412"/>
      <c r="G2078" s="412"/>
      <c r="H2078" s="411">
        <f t="shared" si="64"/>
        <v>0</v>
      </c>
      <c r="I2078" s="411">
        <f t="shared" si="65"/>
        <v>0</v>
      </c>
    </row>
    <row r="2079" spans="1:9" s="160" customFormat="1" hidden="1">
      <c r="A2079" s="881"/>
      <c r="B2079" s="224"/>
      <c r="C2079" s="314"/>
      <c r="D2079" s="314"/>
      <c r="E2079" s="315"/>
      <c r="F2079" s="412"/>
      <c r="G2079" s="412"/>
      <c r="H2079" s="411">
        <f t="shared" si="64"/>
        <v>0</v>
      </c>
      <c r="I2079" s="411">
        <f t="shared" si="65"/>
        <v>0</v>
      </c>
    </row>
    <row r="2080" spans="1:9" s="160" customFormat="1" hidden="1">
      <c r="A2080" s="881"/>
      <c r="B2080" s="224"/>
      <c r="C2080" s="314"/>
      <c r="D2080" s="314"/>
      <c r="E2080" s="315"/>
      <c r="F2080" s="412"/>
      <c r="G2080" s="412"/>
      <c r="H2080" s="411">
        <f t="shared" si="64"/>
        <v>0</v>
      </c>
      <c r="I2080" s="411">
        <f t="shared" si="65"/>
        <v>0</v>
      </c>
    </row>
    <row r="2081" spans="1:9" s="160" customFormat="1" hidden="1">
      <c r="A2081" s="881"/>
      <c r="B2081" s="224"/>
      <c r="C2081" s="314"/>
      <c r="D2081" s="314"/>
      <c r="E2081" s="315"/>
      <c r="F2081" s="412"/>
      <c r="G2081" s="412"/>
      <c r="H2081" s="411">
        <f t="shared" si="64"/>
        <v>0</v>
      </c>
      <c r="I2081" s="411">
        <f t="shared" si="65"/>
        <v>0</v>
      </c>
    </row>
    <row r="2082" spans="1:9" s="160" customFormat="1" hidden="1">
      <c r="A2082" s="881"/>
      <c r="B2082" s="224"/>
      <c r="C2082" s="314"/>
      <c r="D2082" s="314"/>
      <c r="E2082" s="315"/>
      <c r="F2082" s="412"/>
      <c r="G2082" s="412"/>
      <c r="H2082" s="411">
        <f t="shared" si="64"/>
        <v>0</v>
      </c>
      <c r="I2082" s="411">
        <f t="shared" si="65"/>
        <v>0</v>
      </c>
    </row>
    <row r="2083" spans="1:9" s="160" customFormat="1" hidden="1">
      <c r="A2083" s="881"/>
      <c r="B2083" s="224"/>
      <c r="C2083" s="314"/>
      <c r="D2083" s="314"/>
      <c r="E2083" s="315"/>
      <c r="F2083" s="412"/>
      <c r="G2083" s="412"/>
      <c r="H2083" s="411">
        <f t="shared" si="64"/>
        <v>0</v>
      </c>
      <c r="I2083" s="411">
        <f t="shared" si="65"/>
        <v>0</v>
      </c>
    </row>
    <row r="2084" spans="1:9" s="160" customFormat="1" hidden="1">
      <c r="A2084" s="881"/>
      <c r="B2084" s="224"/>
      <c r="C2084" s="314"/>
      <c r="D2084" s="314"/>
      <c r="E2084" s="315"/>
      <c r="F2084" s="412"/>
      <c r="G2084" s="412"/>
      <c r="H2084" s="411">
        <f t="shared" si="64"/>
        <v>0</v>
      </c>
      <c r="I2084" s="411">
        <f t="shared" si="65"/>
        <v>0</v>
      </c>
    </row>
    <row r="2085" spans="1:9" s="160" customFormat="1" hidden="1">
      <c r="A2085" s="881"/>
      <c r="B2085" s="224"/>
      <c r="C2085" s="314"/>
      <c r="D2085" s="314"/>
      <c r="E2085" s="315"/>
      <c r="F2085" s="412"/>
      <c r="G2085" s="412"/>
      <c r="H2085" s="411">
        <f t="shared" si="64"/>
        <v>0</v>
      </c>
      <c r="I2085" s="411">
        <f t="shared" si="65"/>
        <v>0</v>
      </c>
    </row>
    <row r="2086" spans="1:9" s="160" customFormat="1" hidden="1">
      <c r="A2086" s="881"/>
      <c r="B2086" s="224"/>
      <c r="C2086" s="314"/>
      <c r="D2086" s="314"/>
      <c r="E2086" s="315"/>
      <c r="F2086" s="412"/>
      <c r="G2086" s="412"/>
      <c r="H2086" s="411">
        <f t="shared" si="64"/>
        <v>0</v>
      </c>
      <c r="I2086" s="411">
        <f t="shared" si="65"/>
        <v>0</v>
      </c>
    </row>
    <row r="2087" spans="1:9" s="160" customFormat="1" hidden="1">
      <c r="A2087" s="881"/>
      <c r="B2087" s="224"/>
      <c r="C2087" s="314"/>
      <c r="D2087" s="314"/>
      <c r="E2087" s="315"/>
      <c r="F2087" s="412"/>
      <c r="G2087" s="412"/>
      <c r="H2087" s="411">
        <f t="shared" si="64"/>
        <v>0</v>
      </c>
      <c r="I2087" s="411">
        <f t="shared" si="65"/>
        <v>0</v>
      </c>
    </row>
    <row r="2088" spans="1:9" s="160" customFormat="1" hidden="1">
      <c r="A2088" s="881"/>
      <c r="B2088" s="224"/>
      <c r="C2088" s="314"/>
      <c r="D2088" s="314"/>
      <c r="E2088" s="315"/>
      <c r="F2088" s="412"/>
      <c r="G2088" s="412"/>
      <c r="H2088" s="411">
        <f t="shared" si="64"/>
        <v>0</v>
      </c>
      <c r="I2088" s="411">
        <f t="shared" si="65"/>
        <v>0</v>
      </c>
    </row>
    <row r="2089" spans="1:9" s="160" customFormat="1" hidden="1">
      <c r="A2089" s="881"/>
      <c r="B2089" s="224"/>
      <c r="C2089" s="314"/>
      <c r="D2089" s="314"/>
      <c r="E2089" s="315"/>
      <c r="F2089" s="412"/>
      <c r="G2089" s="412"/>
      <c r="H2089" s="411">
        <f t="shared" si="64"/>
        <v>0</v>
      </c>
      <c r="I2089" s="411">
        <f t="shared" si="65"/>
        <v>0</v>
      </c>
    </row>
    <row r="2090" spans="1:9" s="160" customFormat="1" hidden="1">
      <c r="A2090" s="881"/>
      <c r="B2090" s="224"/>
      <c r="C2090" s="314"/>
      <c r="D2090" s="314"/>
      <c r="E2090" s="315"/>
      <c r="F2090" s="412"/>
      <c r="G2090" s="412"/>
      <c r="H2090" s="411">
        <f t="shared" si="64"/>
        <v>0</v>
      </c>
      <c r="I2090" s="411">
        <f t="shared" si="65"/>
        <v>0</v>
      </c>
    </row>
    <row r="2091" spans="1:9" s="160" customFormat="1" hidden="1">
      <c r="A2091" s="881"/>
      <c r="B2091" s="224"/>
      <c r="C2091" s="314"/>
      <c r="D2091" s="314"/>
      <c r="E2091" s="315"/>
      <c r="F2091" s="412"/>
      <c r="G2091" s="412"/>
      <c r="H2091" s="411">
        <f t="shared" si="64"/>
        <v>0</v>
      </c>
      <c r="I2091" s="411">
        <f t="shared" si="65"/>
        <v>0</v>
      </c>
    </row>
    <row r="2092" spans="1:9" s="160" customFormat="1" hidden="1">
      <c r="A2092" s="881"/>
      <c r="B2092" s="224"/>
      <c r="C2092" s="314"/>
      <c r="D2092" s="314"/>
      <c r="E2092" s="315"/>
      <c r="F2092" s="412"/>
      <c r="G2092" s="412"/>
      <c r="H2092" s="411">
        <f t="shared" si="64"/>
        <v>0</v>
      </c>
      <c r="I2092" s="411">
        <f t="shared" si="65"/>
        <v>0</v>
      </c>
    </row>
    <row r="2093" spans="1:9" s="160" customFormat="1" hidden="1">
      <c r="A2093" s="881"/>
      <c r="B2093" s="224"/>
      <c r="C2093" s="465"/>
      <c r="D2093" s="315"/>
      <c r="E2093" s="315"/>
      <c r="F2093" s="412"/>
      <c r="G2093" s="412"/>
      <c r="H2093" s="411">
        <f t="shared" si="64"/>
        <v>0</v>
      </c>
      <c r="I2093" s="411">
        <f t="shared" si="65"/>
        <v>0</v>
      </c>
    </row>
    <row r="2094" spans="1:9" s="160" customFormat="1" hidden="1">
      <c r="A2094" s="881"/>
      <c r="B2094" s="224"/>
      <c r="C2094" s="314"/>
      <c r="D2094" s="314"/>
      <c r="E2094" s="315"/>
      <c r="F2094" s="412"/>
      <c r="G2094" s="412"/>
      <c r="H2094" s="411">
        <f t="shared" si="64"/>
        <v>0</v>
      </c>
      <c r="I2094" s="411">
        <f t="shared" si="65"/>
        <v>0</v>
      </c>
    </row>
    <row r="2095" spans="1:9" s="160" customFormat="1" hidden="1">
      <c r="A2095" s="881"/>
      <c r="B2095" s="224"/>
      <c r="C2095" s="314"/>
      <c r="D2095" s="314"/>
      <c r="E2095" s="315"/>
      <c r="F2095" s="412"/>
      <c r="G2095" s="412"/>
      <c r="H2095" s="411">
        <f t="shared" si="64"/>
        <v>0</v>
      </c>
      <c r="I2095" s="411">
        <f t="shared" si="65"/>
        <v>0</v>
      </c>
    </row>
    <row r="2096" spans="1:9" s="13" customFormat="1" hidden="1">
      <c r="A2096" s="851"/>
      <c r="B2096" s="224"/>
      <c r="C2096" s="314"/>
      <c r="D2096" s="314"/>
      <c r="E2096" s="315"/>
      <c r="F2096" s="412"/>
      <c r="G2096" s="412"/>
      <c r="H2096" s="411">
        <f t="shared" si="64"/>
        <v>0</v>
      </c>
      <c r="I2096" s="411">
        <f t="shared" si="65"/>
        <v>0</v>
      </c>
    </row>
    <row r="2097" spans="1:9" s="237" customFormat="1" ht="18" hidden="1" customHeight="1">
      <c r="A2097" s="880"/>
      <c r="B2097" s="514"/>
      <c r="C2097" s="515"/>
      <c r="D2097" s="515"/>
      <c r="E2097" s="516"/>
      <c r="F2097" s="420"/>
      <c r="G2097" s="420"/>
      <c r="H2097" s="411">
        <f t="shared" si="64"/>
        <v>0</v>
      </c>
      <c r="I2097" s="411">
        <f t="shared" si="65"/>
        <v>0</v>
      </c>
    </row>
    <row r="2098" spans="1:9" s="13" customFormat="1" ht="18" hidden="1" customHeight="1">
      <c r="A2098" s="880"/>
      <c r="B2098" s="224"/>
      <c r="C2098" s="314"/>
      <c r="D2098" s="314"/>
      <c r="E2098" s="315"/>
      <c r="F2098" s="412"/>
      <c r="G2098" s="412"/>
      <c r="H2098" s="411">
        <f t="shared" si="64"/>
        <v>0</v>
      </c>
      <c r="I2098" s="411">
        <f t="shared" si="65"/>
        <v>0</v>
      </c>
    </row>
    <row r="2099" spans="1:9" s="13" customFormat="1" ht="18" hidden="1" customHeight="1">
      <c r="A2099" s="880"/>
      <c r="B2099" s="311"/>
      <c r="C2099" s="312"/>
      <c r="D2099" s="312"/>
      <c r="E2099" s="312"/>
      <c r="F2099" s="412"/>
      <c r="G2099" s="412"/>
      <c r="H2099" s="411">
        <f t="shared" si="64"/>
        <v>0</v>
      </c>
      <c r="I2099" s="411">
        <f t="shared" si="65"/>
        <v>0</v>
      </c>
    </row>
    <row r="2100" spans="1:9" s="13" customFormat="1" ht="18" hidden="1" customHeight="1">
      <c r="A2100" s="880"/>
      <c r="B2100" s="311"/>
      <c r="C2100" s="312"/>
      <c r="D2100" s="312"/>
      <c r="E2100" s="312"/>
      <c r="F2100" s="412"/>
      <c r="G2100" s="412"/>
      <c r="H2100" s="411">
        <f t="shared" si="64"/>
        <v>0</v>
      </c>
      <c r="I2100" s="411">
        <f t="shared" si="65"/>
        <v>0</v>
      </c>
    </row>
    <row r="2101" spans="1:9" s="13" customFormat="1" ht="18" hidden="1" customHeight="1">
      <c r="A2101" s="880"/>
      <c r="B2101" s="311"/>
      <c r="C2101" s="312"/>
      <c r="D2101" s="312"/>
      <c r="E2101" s="312"/>
      <c r="F2101" s="412"/>
      <c r="G2101" s="412"/>
      <c r="H2101" s="411">
        <f t="shared" si="64"/>
        <v>0</v>
      </c>
      <c r="I2101" s="411">
        <f t="shared" si="65"/>
        <v>0</v>
      </c>
    </row>
    <row r="2102" spans="1:9" s="13" customFormat="1" ht="18" hidden="1" customHeight="1">
      <c r="A2102" s="880"/>
      <c r="B2102" s="311"/>
      <c r="C2102" s="312"/>
      <c r="D2102" s="312"/>
      <c r="E2102" s="312"/>
      <c r="F2102" s="412"/>
      <c r="G2102" s="412"/>
      <c r="H2102" s="411">
        <f t="shared" si="64"/>
        <v>0</v>
      </c>
      <c r="I2102" s="411">
        <f t="shared" si="65"/>
        <v>0</v>
      </c>
    </row>
    <row r="2103" spans="1:9" s="13" customFormat="1" ht="18" hidden="1" customHeight="1">
      <c r="A2103" s="880"/>
      <c r="B2103" s="311"/>
      <c r="C2103" s="312"/>
      <c r="D2103" s="312"/>
      <c r="E2103" s="312"/>
      <c r="F2103" s="412"/>
      <c r="G2103" s="412"/>
      <c r="H2103" s="411">
        <f t="shared" si="64"/>
        <v>0</v>
      </c>
      <c r="I2103" s="411">
        <f t="shared" si="65"/>
        <v>0</v>
      </c>
    </row>
    <row r="2104" spans="1:9" s="13" customFormat="1" ht="18" hidden="1" customHeight="1">
      <c r="A2104" s="880"/>
      <c r="B2104" s="311"/>
      <c r="C2104" s="312"/>
      <c r="D2104" s="312"/>
      <c r="E2104" s="312"/>
      <c r="F2104" s="412"/>
      <c r="G2104" s="412"/>
      <c r="H2104" s="411">
        <f t="shared" si="64"/>
        <v>0</v>
      </c>
      <c r="I2104" s="411">
        <f t="shared" si="65"/>
        <v>0</v>
      </c>
    </row>
    <row r="2105" spans="1:9" s="13" customFormat="1" ht="18" hidden="1" customHeight="1">
      <c r="A2105" s="880"/>
      <c r="B2105" s="311"/>
      <c r="C2105" s="314"/>
      <c r="D2105" s="314"/>
      <c r="E2105" s="312"/>
      <c r="F2105" s="412"/>
      <c r="G2105" s="412"/>
      <c r="H2105" s="411">
        <f t="shared" si="64"/>
        <v>0</v>
      </c>
      <c r="I2105" s="411">
        <f t="shared" si="65"/>
        <v>0</v>
      </c>
    </row>
    <row r="2106" spans="1:9" s="13" customFormat="1" ht="18" hidden="1" customHeight="1">
      <c r="A2106" s="880"/>
      <c r="B2106" s="311"/>
      <c r="C2106" s="314"/>
      <c r="D2106" s="314"/>
      <c r="E2106" s="312"/>
      <c r="F2106" s="412"/>
      <c r="G2106" s="412"/>
      <c r="H2106" s="411">
        <f t="shared" si="64"/>
        <v>0</v>
      </c>
      <c r="I2106" s="411">
        <f t="shared" si="65"/>
        <v>0</v>
      </c>
    </row>
    <row r="2107" spans="1:9" s="13" customFormat="1" ht="18" hidden="1" customHeight="1">
      <c r="A2107" s="880"/>
      <c r="B2107" s="311"/>
      <c r="C2107" s="314"/>
      <c r="D2107" s="314"/>
      <c r="E2107" s="312"/>
      <c r="F2107" s="412"/>
      <c r="G2107" s="412"/>
      <c r="H2107" s="411">
        <f t="shared" si="64"/>
        <v>0</v>
      </c>
      <c r="I2107" s="411">
        <f t="shared" si="65"/>
        <v>0</v>
      </c>
    </row>
    <row r="2108" spans="1:9" s="13" customFormat="1" ht="18" hidden="1" customHeight="1">
      <c r="A2108" s="880"/>
      <c r="B2108" s="224"/>
      <c r="C2108" s="314"/>
      <c r="D2108" s="314"/>
      <c r="E2108" s="315"/>
      <c r="F2108" s="412"/>
      <c r="G2108" s="412"/>
      <c r="H2108" s="411">
        <f t="shared" si="64"/>
        <v>0</v>
      </c>
      <c r="I2108" s="411">
        <f t="shared" si="65"/>
        <v>0</v>
      </c>
    </row>
    <row r="2109" spans="1:9" s="13" customFormat="1" ht="18" hidden="1" customHeight="1">
      <c r="A2109" s="880"/>
      <c r="B2109" s="224"/>
      <c r="C2109" s="314"/>
      <c r="D2109" s="314"/>
      <c r="E2109" s="315"/>
      <c r="F2109" s="412"/>
      <c r="G2109" s="412"/>
      <c r="H2109" s="411">
        <f t="shared" si="64"/>
        <v>0</v>
      </c>
      <c r="I2109" s="411">
        <f t="shared" si="65"/>
        <v>0</v>
      </c>
    </row>
    <row r="2110" spans="1:9" s="13" customFormat="1" ht="18" hidden="1" customHeight="1">
      <c r="A2110" s="880"/>
      <c r="B2110" s="224"/>
      <c r="C2110" s="314"/>
      <c r="D2110" s="314"/>
      <c r="E2110" s="315"/>
      <c r="F2110" s="412"/>
      <c r="G2110" s="412"/>
      <c r="H2110" s="411">
        <f t="shared" si="64"/>
        <v>0</v>
      </c>
      <c r="I2110" s="411">
        <f t="shared" si="65"/>
        <v>0</v>
      </c>
    </row>
    <row r="2111" spans="1:9" s="13" customFormat="1" ht="18" hidden="1" customHeight="1">
      <c r="A2111" s="880"/>
      <c r="B2111" s="224"/>
      <c r="C2111" s="314"/>
      <c r="D2111" s="314"/>
      <c r="E2111" s="315"/>
      <c r="F2111" s="412"/>
      <c r="G2111" s="412"/>
      <c r="H2111" s="411">
        <f t="shared" si="64"/>
        <v>0</v>
      </c>
      <c r="I2111" s="411">
        <f t="shared" si="65"/>
        <v>0</v>
      </c>
    </row>
    <row r="2112" spans="1:9" s="13" customFormat="1" ht="18" hidden="1" customHeight="1">
      <c r="A2112" s="880"/>
      <c r="B2112" s="224"/>
      <c r="C2112" s="314"/>
      <c r="D2112" s="314"/>
      <c r="E2112" s="315"/>
      <c r="F2112" s="412"/>
      <c r="G2112" s="412"/>
      <c r="H2112" s="411">
        <f t="shared" si="64"/>
        <v>0</v>
      </c>
      <c r="I2112" s="411">
        <f t="shared" si="65"/>
        <v>0</v>
      </c>
    </row>
    <row r="2113" spans="1:9" s="13" customFormat="1" ht="18" hidden="1" customHeight="1">
      <c r="A2113" s="880"/>
      <c r="B2113" s="224"/>
      <c r="C2113" s="314"/>
      <c r="D2113" s="314"/>
      <c r="E2113" s="315"/>
      <c r="F2113" s="412"/>
      <c r="G2113" s="412"/>
      <c r="H2113" s="411">
        <f t="shared" si="64"/>
        <v>0</v>
      </c>
      <c r="I2113" s="411">
        <f t="shared" si="65"/>
        <v>0</v>
      </c>
    </row>
    <row r="2114" spans="1:9" s="13" customFormat="1" ht="18" hidden="1" customHeight="1">
      <c r="A2114" s="880"/>
      <c r="B2114" s="224"/>
      <c r="C2114" s="314"/>
      <c r="D2114" s="314"/>
      <c r="E2114" s="315"/>
      <c r="F2114" s="412"/>
      <c r="G2114" s="412"/>
      <c r="H2114" s="411">
        <f t="shared" si="64"/>
        <v>0</v>
      </c>
      <c r="I2114" s="411">
        <f t="shared" si="65"/>
        <v>0</v>
      </c>
    </row>
    <row r="2115" spans="1:9" s="13" customFormat="1" ht="18" hidden="1" customHeight="1">
      <c r="A2115" s="880"/>
      <c r="B2115" s="224"/>
      <c r="C2115" s="314"/>
      <c r="D2115" s="314"/>
      <c r="E2115" s="315"/>
      <c r="F2115" s="412"/>
      <c r="G2115" s="412"/>
      <c r="H2115" s="411">
        <f t="shared" si="64"/>
        <v>0</v>
      </c>
      <c r="I2115" s="411">
        <f t="shared" si="65"/>
        <v>0</v>
      </c>
    </row>
    <row r="2116" spans="1:9" s="13" customFormat="1" ht="18" hidden="1" customHeight="1">
      <c r="A2116" s="880"/>
      <c r="B2116" s="224"/>
      <c r="C2116" s="314"/>
      <c r="D2116" s="314"/>
      <c r="E2116" s="315"/>
      <c r="F2116" s="412"/>
      <c r="G2116" s="412"/>
      <c r="H2116" s="411">
        <f t="shared" si="64"/>
        <v>0</v>
      </c>
      <c r="I2116" s="411">
        <f t="shared" si="65"/>
        <v>0</v>
      </c>
    </row>
    <row r="2117" spans="1:9" s="13" customFormat="1" ht="18" hidden="1" customHeight="1">
      <c r="A2117" s="880"/>
      <c r="B2117" s="236"/>
      <c r="C2117" s="423"/>
      <c r="D2117" s="429"/>
      <c r="E2117" s="429"/>
      <c r="F2117" s="420"/>
      <c r="G2117" s="420"/>
      <c r="H2117" s="411">
        <f t="shared" si="64"/>
        <v>0</v>
      </c>
      <c r="I2117" s="411">
        <f t="shared" si="65"/>
        <v>0</v>
      </c>
    </row>
    <row r="2118" spans="1:9" s="13" customFormat="1" ht="18" hidden="1" customHeight="1">
      <c r="A2118" s="880"/>
      <c r="B2118" s="224"/>
      <c r="C2118" s="314"/>
      <c r="D2118" s="314"/>
      <c r="E2118" s="315"/>
      <c r="F2118" s="412"/>
      <c r="G2118" s="412"/>
      <c r="H2118" s="411">
        <f t="shared" si="64"/>
        <v>0</v>
      </c>
      <c r="I2118" s="411">
        <f t="shared" si="65"/>
        <v>0</v>
      </c>
    </row>
    <row r="2119" spans="1:9" s="13" customFormat="1" ht="18" hidden="1" customHeight="1">
      <c r="A2119" s="880"/>
      <c r="B2119" s="224"/>
      <c r="C2119" s="314"/>
      <c r="D2119" s="314"/>
      <c r="E2119" s="315"/>
      <c r="F2119" s="412"/>
      <c r="G2119" s="412"/>
      <c r="H2119" s="411">
        <f t="shared" si="64"/>
        <v>0</v>
      </c>
      <c r="I2119" s="411">
        <f t="shared" si="65"/>
        <v>0</v>
      </c>
    </row>
    <row r="2120" spans="1:9" s="13" customFormat="1" hidden="1">
      <c r="A2120" s="880"/>
      <c r="B2120" s="224"/>
      <c r="C2120" s="314"/>
      <c r="D2120" s="314"/>
      <c r="E2120" s="315"/>
      <c r="F2120" s="412"/>
      <c r="G2120" s="412"/>
      <c r="H2120" s="411">
        <f t="shared" si="64"/>
        <v>0</v>
      </c>
      <c r="I2120" s="411">
        <f t="shared" si="65"/>
        <v>0</v>
      </c>
    </row>
    <row r="2121" spans="1:9" s="13" customFormat="1" hidden="1">
      <c r="A2121" s="880"/>
      <c r="B2121" s="224"/>
      <c r="C2121" s="314"/>
      <c r="D2121" s="314"/>
      <c r="E2121" s="315"/>
      <c r="F2121" s="412"/>
      <c r="G2121" s="412"/>
      <c r="H2121" s="411">
        <f t="shared" ref="H2121:H2184" si="66">E2121+D2121-C2121</f>
        <v>0</v>
      </c>
      <c r="I2121" s="411">
        <f t="shared" ref="I2121:I2184" si="67">SUM(C2121:E2121)</f>
        <v>0</v>
      </c>
    </row>
    <row r="2122" spans="1:9" s="13" customFormat="1" hidden="1">
      <c r="A2122" s="880"/>
      <c r="B2122" s="224"/>
      <c r="C2122" s="314"/>
      <c r="D2122" s="314"/>
      <c r="E2122" s="315"/>
      <c r="F2122" s="412"/>
      <c r="G2122" s="412"/>
      <c r="H2122" s="411">
        <f t="shared" si="66"/>
        <v>0</v>
      </c>
      <c r="I2122" s="411">
        <f t="shared" si="67"/>
        <v>0</v>
      </c>
    </row>
    <row r="2123" spans="1:9" s="13" customFormat="1" hidden="1">
      <c r="A2123" s="880"/>
      <c r="B2123" s="224"/>
      <c r="C2123" s="314"/>
      <c r="D2123" s="314"/>
      <c r="E2123" s="315"/>
      <c r="F2123" s="412"/>
      <c r="G2123" s="412"/>
      <c r="H2123" s="411">
        <f t="shared" si="66"/>
        <v>0</v>
      </c>
      <c r="I2123" s="411">
        <f t="shared" si="67"/>
        <v>0</v>
      </c>
    </row>
    <row r="2124" spans="1:9" s="13" customFormat="1" hidden="1">
      <c r="A2124" s="880"/>
      <c r="B2124" s="224"/>
      <c r="C2124" s="314"/>
      <c r="D2124" s="314"/>
      <c r="E2124" s="315"/>
      <c r="F2124" s="412"/>
      <c r="G2124" s="412"/>
      <c r="H2124" s="411">
        <f t="shared" si="66"/>
        <v>0</v>
      </c>
      <c r="I2124" s="411">
        <f t="shared" si="67"/>
        <v>0</v>
      </c>
    </row>
    <row r="2125" spans="1:9" s="13" customFormat="1" hidden="1">
      <c r="A2125" s="880"/>
      <c r="B2125" s="224"/>
      <c r="C2125" s="314"/>
      <c r="D2125" s="314"/>
      <c r="E2125" s="315"/>
      <c r="F2125" s="412"/>
      <c r="G2125" s="412"/>
      <c r="H2125" s="411">
        <f t="shared" si="66"/>
        <v>0</v>
      </c>
      <c r="I2125" s="411">
        <f t="shared" si="67"/>
        <v>0</v>
      </c>
    </row>
    <row r="2126" spans="1:9" s="13" customFormat="1" hidden="1">
      <c r="A2126" s="880"/>
      <c r="B2126" s="224"/>
      <c r="C2126" s="314"/>
      <c r="D2126" s="314"/>
      <c r="E2126" s="315"/>
      <c r="F2126" s="412"/>
      <c r="G2126" s="412"/>
      <c r="H2126" s="411">
        <f t="shared" si="66"/>
        <v>0</v>
      </c>
      <c r="I2126" s="411">
        <f t="shared" si="67"/>
        <v>0</v>
      </c>
    </row>
    <row r="2127" spans="1:9" s="13" customFormat="1" hidden="1">
      <c r="A2127" s="880"/>
      <c r="B2127" s="224"/>
      <c r="C2127" s="314"/>
      <c r="D2127" s="314"/>
      <c r="E2127" s="315"/>
      <c r="F2127" s="412"/>
      <c r="G2127" s="412"/>
      <c r="H2127" s="411">
        <f t="shared" si="66"/>
        <v>0</v>
      </c>
      <c r="I2127" s="411">
        <f t="shared" si="67"/>
        <v>0</v>
      </c>
    </row>
    <row r="2128" spans="1:9" s="13" customFormat="1" hidden="1">
      <c r="A2128" s="880"/>
      <c r="B2128" s="224"/>
      <c r="C2128" s="314"/>
      <c r="D2128" s="314"/>
      <c r="E2128" s="315"/>
      <c r="F2128" s="412"/>
      <c r="G2128" s="412"/>
      <c r="H2128" s="411">
        <f t="shared" si="66"/>
        <v>0</v>
      </c>
      <c r="I2128" s="411">
        <f t="shared" si="67"/>
        <v>0</v>
      </c>
    </row>
    <row r="2129" spans="1:9" s="13" customFormat="1" hidden="1">
      <c r="A2129" s="880"/>
      <c r="B2129" s="224"/>
      <c r="C2129" s="314"/>
      <c r="D2129" s="314"/>
      <c r="E2129" s="315"/>
      <c r="F2129" s="412"/>
      <c r="G2129" s="412"/>
      <c r="H2129" s="411">
        <f t="shared" si="66"/>
        <v>0</v>
      </c>
      <c r="I2129" s="411">
        <f t="shared" si="67"/>
        <v>0</v>
      </c>
    </row>
    <row r="2130" spans="1:9" s="13" customFormat="1" hidden="1">
      <c r="A2130" s="880"/>
      <c r="B2130" s="500"/>
      <c r="C2130" s="501"/>
      <c r="D2130" s="506"/>
      <c r="E2130" s="506"/>
      <c r="F2130" s="412"/>
      <c r="G2130" s="412"/>
      <c r="H2130" s="411">
        <f t="shared" si="66"/>
        <v>0</v>
      </c>
      <c r="I2130" s="411">
        <f t="shared" si="67"/>
        <v>0</v>
      </c>
    </row>
    <row r="2131" spans="1:9" s="160" customFormat="1" hidden="1">
      <c r="A2131" s="881"/>
      <c r="B2131" s="383" t="s">
        <v>900</v>
      </c>
      <c r="C2131" s="413">
        <f>SUM(C2060:C2130)</f>
        <v>0</v>
      </c>
      <c r="D2131" s="413">
        <f>SUM(D2060:D2130)</f>
        <v>0</v>
      </c>
      <c r="E2131" s="413">
        <f>SUM(E2060:E2130)</f>
        <v>0</v>
      </c>
      <c r="F2131" s="499">
        <f>SUM(F2060:F2130)</f>
        <v>0</v>
      </c>
      <c r="G2131" s="413">
        <f>SUM(G2060:G2130)</f>
        <v>0</v>
      </c>
      <c r="H2131" s="411">
        <f t="shared" si="66"/>
        <v>0</v>
      </c>
      <c r="I2131" s="411">
        <f t="shared" si="67"/>
        <v>0</v>
      </c>
    </row>
    <row r="2132" spans="1:9" s="160" customFormat="1" hidden="1">
      <c r="A2132" s="881" t="s">
        <v>904</v>
      </c>
      <c r="B2132" s="224"/>
      <c r="C2132" s="314"/>
      <c r="D2132" s="314"/>
      <c r="E2132" s="314"/>
      <c r="F2132" s="495"/>
      <c r="G2132" s="416"/>
      <c r="H2132" s="411">
        <f t="shared" si="66"/>
        <v>0</v>
      </c>
      <c r="I2132" s="411">
        <f t="shared" si="67"/>
        <v>0</v>
      </c>
    </row>
    <row r="2133" spans="1:9" s="160" customFormat="1" hidden="1">
      <c r="A2133" s="881"/>
      <c r="B2133" s="224"/>
      <c r="C2133" s="314"/>
      <c r="D2133" s="314"/>
      <c r="E2133" s="314"/>
      <c r="F2133" s="495"/>
      <c r="G2133" s="416"/>
      <c r="H2133" s="411">
        <f t="shared" si="66"/>
        <v>0</v>
      </c>
      <c r="I2133" s="411">
        <f t="shared" si="67"/>
        <v>0</v>
      </c>
    </row>
    <row r="2134" spans="1:9" s="160" customFormat="1" hidden="1">
      <c r="A2134" s="881"/>
      <c r="B2134" s="224"/>
      <c r="C2134" s="314"/>
      <c r="D2134" s="314"/>
      <c r="E2134" s="315"/>
      <c r="F2134" s="495"/>
      <c r="G2134" s="416"/>
      <c r="H2134" s="411">
        <f t="shared" si="66"/>
        <v>0</v>
      </c>
      <c r="I2134" s="411">
        <f t="shared" si="67"/>
        <v>0</v>
      </c>
    </row>
    <row r="2135" spans="1:9" s="160" customFormat="1" hidden="1">
      <c r="A2135" s="885"/>
      <c r="B2135" s="517"/>
      <c r="C2135" s="515"/>
      <c r="D2135" s="515"/>
      <c r="E2135" s="515"/>
      <c r="F2135" s="416"/>
      <c r="G2135" s="416"/>
      <c r="H2135" s="411">
        <f t="shared" si="66"/>
        <v>0</v>
      </c>
      <c r="I2135" s="411">
        <f t="shared" si="67"/>
        <v>0</v>
      </c>
    </row>
    <row r="2136" spans="1:9" s="160" customFormat="1" hidden="1">
      <c r="A2136" s="885"/>
      <c r="B2136" s="224"/>
      <c r="C2136" s="314"/>
      <c r="D2136" s="314"/>
      <c r="E2136" s="314"/>
      <c r="F2136" s="416"/>
      <c r="G2136" s="416"/>
      <c r="H2136" s="411">
        <f t="shared" si="66"/>
        <v>0</v>
      </c>
      <c r="I2136" s="411">
        <f t="shared" si="67"/>
        <v>0</v>
      </c>
    </row>
    <row r="2137" spans="1:9" s="160" customFormat="1" hidden="1">
      <c r="A2137" s="885"/>
      <c r="B2137" s="500"/>
      <c r="C2137" s="501"/>
      <c r="D2137" s="501"/>
      <c r="E2137" s="501"/>
      <c r="F2137" s="416"/>
      <c r="G2137" s="416"/>
      <c r="H2137" s="411">
        <f t="shared" si="66"/>
        <v>0</v>
      </c>
      <c r="I2137" s="411">
        <f t="shared" si="67"/>
        <v>0</v>
      </c>
    </row>
    <row r="2138" spans="1:9" s="160" customFormat="1" hidden="1">
      <c r="A2138" s="881"/>
      <c r="B2138" s="383" t="s">
        <v>900</v>
      </c>
      <c r="C2138" s="430">
        <f>SUM(C2132:C2137)</f>
        <v>0</v>
      </c>
      <c r="D2138" s="430">
        <f>SUM(D2132:D2137)</f>
        <v>0</v>
      </c>
      <c r="E2138" s="430">
        <f>SUM(E2132:E2137)</f>
        <v>0</v>
      </c>
      <c r="F2138" s="495"/>
      <c r="G2138" s="416"/>
      <c r="H2138" s="411">
        <f t="shared" si="66"/>
        <v>0</v>
      </c>
      <c r="I2138" s="411">
        <f t="shared" si="67"/>
        <v>0</v>
      </c>
    </row>
    <row r="2139" spans="1:9" s="160" customFormat="1" ht="36" hidden="1" customHeight="1">
      <c r="A2139" s="881" t="s">
        <v>464</v>
      </c>
      <c r="B2139" s="311"/>
      <c r="C2139" s="314"/>
      <c r="D2139" s="314"/>
      <c r="E2139" s="312"/>
      <c r="F2139" s="495"/>
      <c r="G2139" s="416"/>
      <c r="H2139" s="411">
        <f t="shared" si="66"/>
        <v>0</v>
      </c>
      <c r="I2139" s="411">
        <f t="shared" si="67"/>
        <v>0</v>
      </c>
    </row>
    <row r="2140" spans="1:9" s="13" customFormat="1" hidden="1">
      <c r="A2140" s="851"/>
      <c r="B2140" s="452"/>
      <c r="C2140" s="453"/>
      <c r="D2140" s="314"/>
      <c r="E2140" s="435"/>
      <c r="F2140" s="495"/>
      <c r="G2140" s="416"/>
      <c r="H2140" s="411">
        <f t="shared" si="66"/>
        <v>0</v>
      </c>
      <c r="I2140" s="411">
        <f t="shared" si="67"/>
        <v>0</v>
      </c>
    </row>
    <row r="2141" spans="1:9" s="13" customFormat="1" hidden="1">
      <c r="A2141" s="880"/>
      <c r="B2141" s="235"/>
      <c r="C2141" s="235"/>
      <c r="D2141" s="235"/>
      <c r="E2141" s="235"/>
      <c r="F2141" s="416"/>
      <c r="G2141" s="416"/>
      <c r="H2141" s="411">
        <f t="shared" si="66"/>
        <v>0</v>
      </c>
      <c r="I2141" s="411">
        <f t="shared" si="67"/>
        <v>0</v>
      </c>
    </row>
    <row r="2142" spans="1:9" s="13" customFormat="1" hidden="1">
      <c r="A2142" s="880"/>
      <c r="B2142" s="224"/>
      <c r="C2142" s="405"/>
      <c r="D2142" s="405"/>
      <c r="E2142" s="405"/>
      <c r="F2142" s="416"/>
      <c r="G2142" s="416"/>
      <c r="H2142" s="411">
        <f t="shared" si="66"/>
        <v>0</v>
      </c>
      <c r="I2142" s="411">
        <f t="shared" si="67"/>
        <v>0</v>
      </c>
    </row>
    <row r="2143" spans="1:9" s="13" customFormat="1" hidden="1">
      <c r="A2143" s="880"/>
      <c r="B2143" s="500"/>
      <c r="C2143" s="504"/>
      <c r="D2143" s="504"/>
      <c r="E2143" s="504"/>
      <c r="F2143" s="416"/>
      <c r="G2143" s="416"/>
      <c r="H2143" s="411">
        <f t="shared" si="66"/>
        <v>0</v>
      </c>
      <c r="I2143" s="411">
        <f t="shared" si="67"/>
        <v>0</v>
      </c>
    </row>
    <row r="2144" spans="1:9" s="160" customFormat="1" hidden="1">
      <c r="A2144" s="881"/>
      <c r="B2144" s="383" t="s">
        <v>900</v>
      </c>
      <c r="C2144" s="430">
        <f>SUM(C2139:C2143)</f>
        <v>0</v>
      </c>
      <c r="D2144" s="430">
        <f>SUM(D2139:D2143)</f>
        <v>0</v>
      </c>
      <c r="E2144" s="430">
        <f>SUM(E2139:E2143)</f>
        <v>0</v>
      </c>
      <c r="F2144" s="495"/>
      <c r="G2144" s="416"/>
      <c r="H2144" s="411">
        <f t="shared" si="66"/>
        <v>0</v>
      </c>
      <c r="I2144" s="411">
        <f t="shared" si="67"/>
        <v>0</v>
      </c>
    </row>
    <row r="2145" spans="1:10" hidden="1">
      <c r="A2145" s="881" t="s">
        <v>474</v>
      </c>
      <c r="B2145" s="224"/>
      <c r="C2145" s="314"/>
      <c r="D2145" s="314"/>
      <c r="E2145" s="315"/>
      <c r="F2145" s="495"/>
      <c r="G2145" s="416"/>
      <c r="H2145" s="411">
        <f t="shared" si="66"/>
        <v>0</v>
      </c>
      <c r="I2145" s="411">
        <f t="shared" si="67"/>
        <v>0</v>
      </c>
      <c r="J2145" s="160"/>
    </row>
    <row r="2146" spans="1:10" hidden="1">
      <c r="A2146" s="885"/>
      <c r="B2146" s="527"/>
      <c r="C2146" s="528"/>
      <c r="D2146" s="528"/>
      <c r="E2146" s="528"/>
      <c r="F2146" s="416"/>
      <c r="G2146" s="416"/>
      <c r="H2146" s="411">
        <f t="shared" si="66"/>
        <v>0</v>
      </c>
      <c r="I2146" s="411">
        <f t="shared" si="67"/>
        <v>0</v>
      </c>
      <c r="J2146" s="160"/>
    </row>
    <row r="2147" spans="1:10" hidden="1">
      <c r="A2147" s="881"/>
      <c r="B2147" s="383" t="s">
        <v>900</v>
      </c>
      <c r="C2147" s="430">
        <f>SUM(C2145:C2146)</f>
        <v>0</v>
      </c>
      <c r="D2147" s="430">
        <f>SUM(D2145:D2146)</f>
        <v>0</v>
      </c>
      <c r="E2147" s="430">
        <f>SUM(E2145:E2146)</f>
        <v>0</v>
      </c>
      <c r="F2147" s="495"/>
      <c r="G2147" s="416"/>
      <c r="H2147" s="411">
        <f t="shared" si="66"/>
        <v>0</v>
      </c>
      <c r="I2147" s="411">
        <f t="shared" si="67"/>
        <v>0</v>
      </c>
      <c r="J2147" s="160"/>
    </row>
    <row r="2148" spans="1:10" hidden="1">
      <c r="A2148" s="881" t="s">
        <v>491</v>
      </c>
      <c r="B2148" s="224"/>
      <c r="C2148" s="314"/>
      <c r="D2148" s="314"/>
      <c r="E2148" s="315"/>
      <c r="F2148" s="495"/>
      <c r="G2148" s="416"/>
      <c r="H2148" s="411">
        <f t="shared" si="66"/>
        <v>0</v>
      </c>
      <c r="I2148" s="411">
        <f t="shared" si="67"/>
        <v>0</v>
      </c>
      <c r="J2148" s="160"/>
    </row>
    <row r="2149" spans="1:10" hidden="1">
      <c r="A2149" s="885"/>
      <c r="B2149" s="527"/>
      <c r="C2149" s="528"/>
      <c r="D2149" s="528"/>
      <c r="E2149" s="528"/>
      <c r="F2149" s="416"/>
      <c r="G2149" s="416"/>
      <c r="H2149" s="411">
        <f t="shared" si="66"/>
        <v>0</v>
      </c>
      <c r="I2149" s="411">
        <f t="shared" si="67"/>
        <v>0</v>
      </c>
      <c r="J2149" s="160"/>
    </row>
    <row r="2150" spans="1:10" hidden="1">
      <c r="A2150" s="881"/>
      <c r="B2150" s="383" t="s">
        <v>900</v>
      </c>
      <c r="C2150" s="430">
        <f>SUM(C2148:C2149)</f>
        <v>0</v>
      </c>
      <c r="D2150" s="430">
        <f>SUM(D2148:D2149)</f>
        <v>0</v>
      </c>
      <c r="E2150" s="430">
        <f>SUM(E2148:E2149)</f>
        <v>0</v>
      </c>
      <c r="F2150" s="495"/>
      <c r="G2150" s="416"/>
      <c r="H2150" s="411">
        <f t="shared" si="66"/>
        <v>0</v>
      </c>
      <c r="I2150" s="411">
        <f t="shared" si="67"/>
        <v>0</v>
      </c>
      <c r="J2150" s="160"/>
    </row>
    <row r="2151" spans="1:10" ht="93.75">
      <c r="A2151" s="881" t="s">
        <v>465</v>
      </c>
      <c r="B2151" s="311" t="s">
        <v>55</v>
      </c>
      <c r="C2151" s="363">
        <v>50000</v>
      </c>
      <c r="D2151" s="314"/>
      <c r="E2151" s="312">
        <v>50000</v>
      </c>
      <c r="F2151" s="495"/>
      <c r="G2151" s="416"/>
      <c r="H2151" s="776">
        <f t="shared" si="66"/>
        <v>0</v>
      </c>
      <c r="I2151" s="776">
        <f t="shared" si="67"/>
        <v>100000</v>
      </c>
    </row>
    <row r="2152" spans="1:10" hidden="1">
      <c r="A2152" s="885"/>
      <c r="B2152" s="527"/>
      <c r="C2152" s="528"/>
      <c r="D2152" s="528"/>
      <c r="E2152" s="528"/>
      <c r="F2152" s="416"/>
      <c r="G2152" s="416"/>
      <c r="H2152" s="411">
        <f t="shared" si="66"/>
        <v>0</v>
      </c>
      <c r="I2152" s="411">
        <f t="shared" si="67"/>
        <v>0</v>
      </c>
      <c r="J2152" s="160"/>
    </row>
    <row r="2153" spans="1:10">
      <c r="A2153" s="881"/>
      <c r="B2153" s="383" t="s">
        <v>900</v>
      </c>
      <c r="C2153" s="430">
        <f>SUM(C2151:C2152)</f>
        <v>50000</v>
      </c>
      <c r="D2153" s="430">
        <f>SUM(D2151:D2152)</f>
        <v>0</v>
      </c>
      <c r="E2153" s="430">
        <f>SUM(E2151:E2152)</f>
        <v>50000</v>
      </c>
      <c r="F2153" s="495"/>
      <c r="G2153" s="416"/>
      <c r="H2153" s="776">
        <f t="shared" si="66"/>
        <v>0</v>
      </c>
      <c r="I2153" s="776">
        <f t="shared" si="67"/>
        <v>100000</v>
      </c>
    </row>
    <row r="2154" spans="1:10" hidden="1">
      <c r="A2154" s="881" t="s">
        <v>466</v>
      </c>
      <c r="B2154" s="311"/>
      <c r="C2154" s="314"/>
      <c r="D2154" s="314"/>
      <c r="E2154" s="312"/>
      <c r="F2154" s="495"/>
      <c r="G2154" s="416"/>
      <c r="H2154" s="411">
        <f t="shared" si="66"/>
        <v>0</v>
      </c>
      <c r="I2154" s="411">
        <f t="shared" si="67"/>
        <v>0</v>
      </c>
      <c r="J2154" s="160"/>
    </row>
    <row r="2155" spans="1:10" hidden="1">
      <c r="A2155" s="881"/>
      <c r="B2155" s="311"/>
      <c r="C2155" s="314"/>
      <c r="D2155" s="314"/>
      <c r="E2155" s="312"/>
      <c r="F2155" s="495"/>
      <c r="G2155" s="416"/>
      <c r="H2155" s="411">
        <f t="shared" si="66"/>
        <v>0</v>
      </c>
      <c r="I2155" s="411">
        <f t="shared" si="67"/>
        <v>0</v>
      </c>
      <c r="J2155" s="160"/>
    </row>
    <row r="2156" spans="1:10" hidden="1">
      <c r="A2156" s="881"/>
      <c r="B2156" s="311"/>
      <c r="C2156" s="314"/>
      <c r="D2156" s="314"/>
      <c r="E2156" s="312"/>
      <c r="F2156" s="495"/>
      <c r="G2156" s="416"/>
      <c r="H2156" s="411">
        <f t="shared" si="66"/>
        <v>0</v>
      </c>
      <c r="I2156" s="411">
        <f t="shared" si="67"/>
        <v>0</v>
      </c>
      <c r="J2156" s="160"/>
    </row>
    <row r="2157" spans="1:10" hidden="1">
      <c r="A2157" s="881"/>
      <c r="B2157" s="311"/>
      <c r="C2157" s="314"/>
      <c r="D2157" s="314"/>
      <c r="E2157" s="312"/>
      <c r="F2157" s="495"/>
      <c r="G2157" s="416"/>
      <c r="H2157" s="411">
        <f t="shared" si="66"/>
        <v>0</v>
      </c>
      <c r="I2157" s="411">
        <f t="shared" si="67"/>
        <v>0</v>
      </c>
      <c r="J2157" s="160"/>
    </row>
    <row r="2158" spans="1:10" hidden="1">
      <c r="A2158" s="881"/>
      <c r="B2158" s="311"/>
      <c r="C2158" s="314"/>
      <c r="D2158" s="314"/>
      <c r="E2158" s="312"/>
      <c r="F2158" s="495"/>
      <c r="G2158" s="416"/>
      <c r="H2158" s="411">
        <f t="shared" si="66"/>
        <v>0</v>
      </c>
      <c r="I2158" s="411">
        <f t="shared" si="67"/>
        <v>0</v>
      </c>
      <c r="J2158" s="160"/>
    </row>
    <row r="2159" spans="1:10" hidden="1">
      <c r="A2159" s="881"/>
      <c r="B2159" s="311"/>
      <c r="C2159" s="314"/>
      <c r="D2159" s="314"/>
      <c r="E2159" s="312"/>
      <c r="F2159" s="495"/>
      <c r="G2159" s="416"/>
      <c r="H2159" s="411">
        <f t="shared" si="66"/>
        <v>0</v>
      </c>
      <c r="I2159" s="411">
        <f t="shared" si="67"/>
        <v>0</v>
      </c>
      <c r="J2159" s="160"/>
    </row>
    <row r="2160" spans="1:10" hidden="1">
      <c r="A2160" s="881"/>
      <c r="B2160" s="311"/>
      <c r="C2160" s="314"/>
      <c r="D2160" s="314"/>
      <c r="E2160" s="312"/>
      <c r="F2160" s="495"/>
      <c r="G2160" s="416"/>
      <c r="H2160" s="411">
        <f t="shared" si="66"/>
        <v>0</v>
      </c>
      <c r="I2160" s="411">
        <f t="shared" si="67"/>
        <v>0</v>
      </c>
      <c r="J2160" s="160"/>
    </row>
    <row r="2161" spans="1:9" s="160" customFormat="1" hidden="1">
      <c r="A2161" s="881"/>
      <c r="B2161" s="311"/>
      <c r="C2161" s="314"/>
      <c r="D2161" s="314"/>
      <c r="E2161" s="312"/>
      <c r="F2161" s="495"/>
      <c r="G2161" s="416"/>
      <c r="H2161" s="411">
        <f t="shared" si="66"/>
        <v>0</v>
      </c>
      <c r="I2161" s="411">
        <f t="shared" si="67"/>
        <v>0</v>
      </c>
    </row>
    <row r="2162" spans="1:9" s="160" customFormat="1" hidden="1">
      <c r="A2162" s="881"/>
      <c r="B2162" s="311"/>
      <c r="C2162" s="314"/>
      <c r="D2162" s="314"/>
      <c r="E2162" s="312"/>
      <c r="F2162" s="495"/>
      <c r="G2162" s="416"/>
      <c r="H2162" s="411">
        <f t="shared" si="66"/>
        <v>0</v>
      </c>
      <c r="I2162" s="411">
        <f t="shared" si="67"/>
        <v>0</v>
      </c>
    </row>
    <row r="2163" spans="1:9" s="160" customFormat="1" hidden="1">
      <c r="A2163" s="881"/>
      <c r="B2163" s="311"/>
      <c r="C2163" s="314"/>
      <c r="D2163" s="314"/>
      <c r="E2163" s="312"/>
      <c r="F2163" s="495"/>
      <c r="G2163" s="416"/>
      <c r="H2163" s="411">
        <f t="shared" si="66"/>
        <v>0</v>
      </c>
      <c r="I2163" s="411">
        <f t="shared" si="67"/>
        <v>0</v>
      </c>
    </row>
    <row r="2164" spans="1:9" s="160" customFormat="1" hidden="1">
      <c r="A2164" s="881"/>
      <c r="B2164" s="311"/>
      <c r="C2164" s="314"/>
      <c r="D2164" s="314"/>
      <c r="E2164" s="312"/>
      <c r="F2164" s="495"/>
      <c r="G2164" s="416"/>
      <c r="H2164" s="411">
        <f t="shared" si="66"/>
        <v>0</v>
      </c>
      <c r="I2164" s="411">
        <f t="shared" si="67"/>
        <v>0</v>
      </c>
    </row>
    <row r="2165" spans="1:9" s="160" customFormat="1" hidden="1">
      <c r="A2165" s="881"/>
      <c r="B2165" s="311"/>
      <c r="C2165" s="314"/>
      <c r="D2165" s="314"/>
      <c r="E2165" s="312"/>
      <c r="F2165" s="495"/>
      <c r="G2165" s="416"/>
      <c r="H2165" s="411">
        <f t="shared" si="66"/>
        <v>0</v>
      </c>
      <c r="I2165" s="411">
        <f t="shared" si="67"/>
        <v>0</v>
      </c>
    </row>
    <row r="2166" spans="1:9" s="160" customFormat="1" hidden="1">
      <c r="A2166" s="881"/>
      <c r="B2166" s="311"/>
      <c r="C2166" s="314"/>
      <c r="D2166" s="314"/>
      <c r="E2166" s="312"/>
      <c r="F2166" s="495"/>
      <c r="G2166" s="416"/>
      <c r="H2166" s="411">
        <f t="shared" si="66"/>
        <v>0</v>
      </c>
      <c r="I2166" s="411">
        <f t="shared" si="67"/>
        <v>0</v>
      </c>
    </row>
    <row r="2167" spans="1:9" s="160" customFormat="1" hidden="1">
      <c r="A2167" s="881"/>
      <c r="B2167" s="311"/>
      <c r="C2167" s="314"/>
      <c r="D2167" s="314"/>
      <c r="E2167" s="312"/>
      <c r="F2167" s="495"/>
      <c r="G2167" s="416"/>
      <c r="H2167" s="411">
        <f t="shared" si="66"/>
        <v>0</v>
      </c>
      <c r="I2167" s="411">
        <f t="shared" si="67"/>
        <v>0</v>
      </c>
    </row>
    <row r="2168" spans="1:9" s="160" customFormat="1" hidden="1">
      <c r="A2168" s="881"/>
      <c r="B2168" s="311"/>
      <c r="C2168" s="314"/>
      <c r="D2168" s="314"/>
      <c r="E2168" s="312"/>
      <c r="F2168" s="495"/>
      <c r="G2168" s="416"/>
      <c r="H2168" s="411">
        <f t="shared" si="66"/>
        <v>0</v>
      </c>
      <c r="I2168" s="411">
        <f t="shared" si="67"/>
        <v>0</v>
      </c>
    </row>
    <row r="2169" spans="1:9" s="160" customFormat="1" hidden="1">
      <c r="A2169" s="881"/>
      <c r="B2169" s="311"/>
      <c r="C2169" s="314"/>
      <c r="D2169" s="314"/>
      <c r="E2169" s="312"/>
      <c r="F2169" s="495"/>
      <c r="G2169" s="416"/>
      <c r="H2169" s="411">
        <f t="shared" si="66"/>
        <v>0</v>
      </c>
      <c r="I2169" s="411">
        <f t="shared" si="67"/>
        <v>0</v>
      </c>
    </row>
    <row r="2170" spans="1:9" s="160" customFormat="1" hidden="1">
      <c r="A2170" s="881"/>
      <c r="B2170" s="311"/>
      <c r="C2170" s="314"/>
      <c r="D2170" s="314"/>
      <c r="E2170" s="312"/>
      <c r="F2170" s="495"/>
      <c r="G2170" s="416"/>
      <c r="H2170" s="411">
        <f t="shared" si="66"/>
        <v>0</v>
      </c>
      <c r="I2170" s="411">
        <f t="shared" si="67"/>
        <v>0</v>
      </c>
    </row>
    <row r="2171" spans="1:9" s="160" customFormat="1" hidden="1">
      <c r="A2171" s="881"/>
      <c r="B2171" s="311"/>
      <c r="C2171" s="314"/>
      <c r="D2171" s="314"/>
      <c r="E2171" s="312"/>
      <c r="F2171" s="495"/>
      <c r="G2171" s="416"/>
      <c r="H2171" s="411">
        <f t="shared" si="66"/>
        <v>0</v>
      </c>
      <c r="I2171" s="411">
        <f t="shared" si="67"/>
        <v>0</v>
      </c>
    </row>
    <row r="2172" spans="1:9" s="160" customFormat="1" hidden="1">
      <c r="A2172" s="881"/>
      <c r="B2172" s="311"/>
      <c r="C2172" s="314"/>
      <c r="D2172" s="314"/>
      <c r="E2172" s="312"/>
      <c r="F2172" s="495"/>
      <c r="G2172" s="416"/>
      <c r="H2172" s="411">
        <f t="shared" si="66"/>
        <v>0</v>
      </c>
      <c r="I2172" s="411">
        <f t="shared" si="67"/>
        <v>0</v>
      </c>
    </row>
    <row r="2173" spans="1:9" s="160" customFormat="1" hidden="1">
      <c r="A2173" s="881"/>
      <c r="B2173" s="311"/>
      <c r="C2173" s="314"/>
      <c r="D2173" s="314"/>
      <c r="E2173" s="312"/>
      <c r="F2173" s="495"/>
      <c r="G2173" s="416"/>
      <c r="H2173" s="411">
        <f t="shared" si="66"/>
        <v>0</v>
      </c>
      <c r="I2173" s="411">
        <f t="shared" si="67"/>
        <v>0</v>
      </c>
    </row>
    <row r="2174" spans="1:9" s="160" customFormat="1" hidden="1">
      <c r="A2174" s="881"/>
      <c r="B2174" s="311"/>
      <c r="C2174" s="314"/>
      <c r="D2174" s="314"/>
      <c r="E2174" s="312"/>
      <c r="F2174" s="495"/>
      <c r="G2174" s="416"/>
      <c r="H2174" s="411">
        <f t="shared" si="66"/>
        <v>0</v>
      </c>
      <c r="I2174" s="411">
        <f t="shared" si="67"/>
        <v>0</v>
      </c>
    </row>
    <row r="2175" spans="1:9" s="160" customFormat="1" hidden="1">
      <c r="A2175" s="881"/>
      <c r="B2175" s="311"/>
      <c r="C2175" s="314"/>
      <c r="D2175" s="314"/>
      <c r="E2175" s="312"/>
      <c r="F2175" s="495"/>
      <c r="G2175" s="416"/>
      <c r="H2175" s="411">
        <f t="shared" si="66"/>
        <v>0</v>
      </c>
      <c r="I2175" s="411">
        <f t="shared" si="67"/>
        <v>0</v>
      </c>
    </row>
    <row r="2176" spans="1:9" s="160" customFormat="1" hidden="1">
      <c r="A2176" s="881"/>
      <c r="B2176" s="311"/>
      <c r="C2176" s="314"/>
      <c r="D2176" s="314"/>
      <c r="E2176" s="312"/>
      <c r="F2176" s="495"/>
      <c r="G2176" s="416"/>
      <c r="H2176" s="411">
        <f t="shared" si="66"/>
        <v>0</v>
      </c>
      <c r="I2176" s="411">
        <f t="shared" si="67"/>
        <v>0</v>
      </c>
    </row>
    <row r="2177" spans="1:9" s="160" customFormat="1" hidden="1">
      <c r="A2177" s="881"/>
      <c r="B2177" s="311"/>
      <c r="C2177" s="314"/>
      <c r="D2177" s="314"/>
      <c r="E2177" s="312"/>
      <c r="F2177" s="495"/>
      <c r="G2177" s="416"/>
      <c r="H2177" s="411">
        <f t="shared" si="66"/>
        <v>0</v>
      </c>
      <c r="I2177" s="411">
        <f t="shared" si="67"/>
        <v>0</v>
      </c>
    </row>
    <row r="2178" spans="1:9" s="160" customFormat="1" hidden="1">
      <c r="A2178" s="881"/>
      <c r="B2178" s="311"/>
      <c r="C2178" s="314"/>
      <c r="D2178" s="314"/>
      <c r="E2178" s="312"/>
      <c r="F2178" s="495"/>
      <c r="G2178" s="416"/>
      <c r="H2178" s="411">
        <f t="shared" si="66"/>
        <v>0</v>
      </c>
      <c r="I2178" s="411">
        <f t="shared" si="67"/>
        <v>0</v>
      </c>
    </row>
    <row r="2179" spans="1:9" s="160" customFormat="1" hidden="1">
      <c r="A2179" s="881"/>
      <c r="B2179" s="311"/>
      <c r="C2179" s="314"/>
      <c r="D2179" s="314"/>
      <c r="E2179" s="312"/>
      <c r="F2179" s="495"/>
      <c r="G2179" s="416"/>
      <c r="H2179" s="411">
        <f t="shared" si="66"/>
        <v>0</v>
      </c>
      <c r="I2179" s="411">
        <f t="shared" si="67"/>
        <v>0</v>
      </c>
    </row>
    <row r="2180" spans="1:9" s="160" customFormat="1" hidden="1">
      <c r="A2180" s="881"/>
      <c r="B2180" s="311"/>
      <c r="C2180" s="314"/>
      <c r="D2180" s="314"/>
      <c r="E2180" s="312"/>
      <c r="F2180" s="495"/>
      <c r="G2180" s="416"/>
      <c r="H2180" s="411">
        <f t="shared" si="66"/>
        <v>0</v>
      </c>
      <c r="I2180" s="411">
        <f t="shared" si="67"/>
        <v>0</v>
      </c>
    </row>
    <row r="2181" spans="1:9" s="160" customFormat="1" hidden="1">
      <c r="A2181" s="881"/>
      <c r="B2181" s="311"/>
      <c r="C2181" s="314"/>
      <c r="D2181" s="314"/>
      <c r="E2181" s="312"/>
      <c r="F2181" s="495"/>
      <c r="G2181" s="416"/>
      <c r="H2181" s="411">
        <f t="shared" si="66"/>
        <v>0</v>
      </c>
      <c r="I2181" s="411">
        <f t="shared" si="67"/>
        <v>0</v>
      </c>
    </row>
    <row r="2182" spans="1:9" s="160" customFormat="1" hidden="1">
      <c r="A2182" s="881"/>
      <c r="B2182" s="311"/>
      <c r="C2182" s="314"/>
      <c r="D2182" s="314"/>
      <c r="E2182" s="312"/>
      <c r="F2182" s="495"/>
      <c r="G2182" s="416"/>
      <c r="H2182" s="411">
        <f t="shared" si="66"/>
        <v>0</v>
      </c>
      <c r="I2182" s="411">
        <f t="shared" si="67"/>
        <v>0</v>
      </c>
    </row>
    <row r="2183" spans="1:9" s="160" customFormat="1" hidden="1">
      <c r="A2183" s="881"/>
      <c r="B2183" s="311"/>
      <c r="C2183" s="314"/>
      <c r="D2183" s="314"/>
      <c r="E2183" s="312"/>
      <c r="F2183" s="495"/>
      <c r="G2183" s="416"/>
      <c r="H2183" s="411">
        <f t="shared" si="66"/>
        <v>0</v>
      </c>
      <c r="I2183" s="411">
        <f t="shared" si="67"/>
        <v>0</v>
      </c>
    </row>
    <row r="2184" spans="1:9" s="160" customFormat="1" hidden="1">
      <c r="A2184" s="881"/>
      <c r="B2184" s="311"/>
      <c r="C2184" s="314"/>
      <c r="D2184" s="314"/>
      <c r="E2184" s="312"/>
      <c r="F2184" s="495"/>
      <c r="G2184" s="416"/>
      <c r="H2184" s="411">
        <f t="shared" si="66"/>
        <v>0</v>
      </c>
      <c r="I2184" s="411">
        <f t="shared" si="67"/>
        <v>0</v>
      </c>
    </row>
    <row r="2185" spans="1:9" s="160" customFormat="1" hidden="1">
      <c r="A2185" s="881"/>
      <c r="B2185" s="311"/>
      <c r="C2185" s="314"/>
      <c r="D2185" s="314"/>
      <c r="E2185" s="312"/>
      <c r="F2185" s="495"/>
      <c r="G2185" s="416"/>
      <c r="H2185" s="411">
        <f t="shared" ref="H2185:H2248" si="68">E2185+D2185-C2185</f>
        <v>0</v>
      </c>
      <c r="I2185" s="411">
        <f t="shared" ref="I2185:I2248" si="69">SUM(C2185:E2185)</f>
        <v>0</v>
      </c>
    </row>
    <row r="2186" spans="1:9" s="160" customFormat="1" hidden="1">
      <c r="A2186" s="881"/>
      <c r="B2186" s="311"/>
      <c r="C2186" s="314"/>
      <c r="D2186" s="314"/>
      <c r="E2186" s="312"/>
      <c r="F2186" s="495"/>
      <c r="G2186" s="416"/>
      <c r="H2186" s="411">
        <f t="shared" si="68"/>
        <v>0</v>
      </c>
      <c r="I2186" s="411">
        <f t="shared" si="69"/>
        <v>0</v>
      </c>
    </row>
    <row r="2187" spans="1:9" s="160" customFormat="1" hidden="1">
      <c r="A2187" s="881"/>
      <c r="B2187" s="311"/>
      <c r="C2187" s="314"/>
      <c r="D2187" s="314"/>
      <c r="E2187" s="312"/>
      <c r="F2187" s="495"/>
      <c r="G2187" s="416"/>
      <c r="H2187" s="411">
        <f t="shared" si="68"/>
        <v>0</v>
      </c>
      <c r="I2187" s="411">
        <f t="shared" si="69"/>
        <v>0</v>
      </c>
    </row>
    <row r="2188" spans="1:9" s="160" customFormat="1" hidden="1">
      <c r="A2188" s="881"/>
      <c r="B2188" s="311"/>
      <c r="C2188" s="312"/>
      <c r="D2188" s="314"/>
      <c r="E2188" s="312"/>
      <c r="F2188" s="495"/>
      <c r="G2188" s="416"/>
      <c r="H2188" s="411">
        <f t="shared" si="68"/>
        <v>0</v>
      </c>
      <c r="I2188" s="411">
        <f t="shared" si="69"/>
        <v>0</v>
      </c>
    </row>
    <row r="2189" spans="1:9" s="13" customFormat="1" hidden="1">
      <c r="A2189" s="851"/>
      <c r="B2189" s="224"/>
      <c r="C2189" s="314"/>
      <c r="D2189" s="315"/>
      <c r="E2189" s="315"/>
      <c r="F2189" s="495"/>
      <c r="G2189" s="416"/>
      <c r="H2189" s="411">
        <f t="shared" si="68"/>
        <v>0</v>
      </c>
      <c r="I2189" s="411">
        <f t="shared" si="69"/>
        <v>0</v>
      </c>
    </row>
    <row r="2190" spans="1:9" s="13" customFormat="1" hidden="1">
      <c r="A2190" s="851"/>
      <c r="B2190" s="224"/>
      <c r="C2190" s="314"/>
      <c r="D2190" s="315"/>
      <c r="E2190" s="315"/>
      <c r="F2190" s="495"/>
      <c r="G2190" s="416"/>
      <c r="H2190" s="411">
        <f t="shared" si="68"/>
        <v>0</v>
      </c>
      <c r="I2190" s="411">
        <f t="shared" si="69"/>
        <v>0</v>
      </c>
    </row>
    <row r="2191" spans="1:9" s="13" customFormat="1" hidden="1">
      <c r="A2191" s="851"/>
      <c r="B2191" s="224"/>
      <c r="C2191" s="314"/>
      <c r="D2191" s="315"/>
      <c r="E2191" s="315"/>
      <c r="F2191" s="495"/>
      <c r="G2191" s="416"/>
      <c r="H2191" s="411">
        <f t="shared" si="68"/>
        <v>0</v>
      </c>
      <c r="I2191" s="411">
        <f t="shared" si="69"/>
        <v>0</v>
      </c>
    </row>
    <row r="2192" spans="1:9" s="13" customFormat="1" hidden="1">
      <c r="A2192" s="851"/>
      <c r="B2192" s="224"/>
      <c r="C2192" s="314"/>
      <c r="D2192" s="315"/>
      <c r="E2192" s="315"/>
      <c r="F2192" s="495"/>
      <c r="G2192" s="416"/>
      <c r="H2192" s="411">
        <f t="shared" si="68"/>
        <v>0</v>
      </c>
      <c r="I2192" s="411">
        <f t="shared" si="69"/>
        <v>0</v>
      </c>
    </row>
    <row r="2193" spans="1:9" s="13" customFormat="1" hidden="1">
      <c r="A2193" s="851"/>
      <c r="B2193" s="224"/>
      <c r="C2193" s="314"/>
      <c r="D2193" s="315"/>
      <c r="E2193" s="315"/>
      <c r="F2193" s="495"/>
      <c r="G2193" s="416"/>
      <c r="H2193" s="411">
        <f t="shared" si="68"/>
        <v>0</v>
      </c>
      <c r="I2193" s="411">
        <f t="shared" si="69"/>
        <v>0</v>
      </c>
    </row>
    <row r="2194" spans="1:9" s="13" customFormat="1" hidden="1">
      <c r="A2194" s="851"/>
      <c r="B2194" s="224"/>
      <c r="C2194" s="314"/>
      <c r="D2194" s="315"/>
      <c r="E2194" s="315"/>
      <c r="F2194" s="495"/>
      <c r="G2194" s="416"/>
      <c r="H2194" s="411">
        <f t="shared" si="68"/>
        <v>0</v>
      </c>
      <c r="I2194" s="411">
        <f t="shared" si="69"/>
        <v>0</v>
      </c>
    </row>
    <row r="2195" spans="1:9" s="13" customFormat="1" hidden="1">
      <c r="A2195" s="851"/>
      <c r="B2195" s="224"/>
      <c r="C2195" s="314"/>
      <c r="D2195" s="315"/>
      <c r="E2195" s="315"/>
      <c r="F2195" s="495"/>
      <c r="G2195" s="416"/>
      <c r="H2195" s="411">
        <f t="shared" si="68"/>
        <v>0</v>
      </c>
      <c r="I2195" s="411">
        <f t="shared" si="69"/>
        <v>0</v>
      </c>
    </row>
    <row r="2196" spans="1:9" s="13" customFormat="1" hidden="1">
      <c r="A2196" s="851"/>
      <c r="B2196" s="224"/>
      <c r="C2196" s="314"/>
      <c r="D2196" s="315"/>
      <c r="E2196" s="315"/>
      <c r="F2196" s="495"/>
      <c r="G2196" s="416"/>
      <c r="H2196" s="411">
        <f t="shared" si="68"/>
        <v>0</v>
      </c>
      <c r="I2196" s="411">
        <f t="shared" si="69"/>
        <v>0</v>
      </c>
    </row>
    <row r="2197" spans="1:9" s="13" customFormat="1" hidden="1">
      <c r="A2197" s="851"/>
      <c r="B2197" s="224"/>
      <c r="C2197" s="314"/>
      <c r="D2197" s="315"/>
      <c r="E2197" s="315"/>
      <c r="F2197" s="495"/>
      <c r="G2197" s="416"/>
      <c r="H2197" s="411">
        <f t="shared" si="68"/>
        <v>0</v>
      </c>
      <c r="I2197" s="411">
        <f t="shared" si="69"/>
        <v>0</v>
      </c>
    </row>
    <row r="2198" spans="1:9" s="13" customFormat="1" hidden="1">
      <c r="A2198" s="851"/>
      <c r="B2198" s="224"/>
      <c r="C2198" s="466"/>
      <c r="D2198" s="315"/>
      <c r="E2198" s="315"/>
      <c r="F2198" s="495"/>
      <c r="G2198" s="416"/>
      <c r="H2198" s="411">
        <f t="shared" si="68"/>
        <v>0</v>
      </c>
      <c r="I2198" s="411">
        <f t="shared" si="69"/>
        <v>0</v>
      </c>
    </row>
    <row r="2199" spans="1:9" s="13" customFormat="1" hidden="1">
      <c r="A2199" s="851"/>
      <c r="B2199" s="224"/>
      <c r="C2199" s="314"/>
      <c r="D2199" s="314"/>
      <c r="E2199" s="315"/>
      <c r="F2199" s="495"/>
      <c r="G2199" s="416"/>
      <c r="H2199" s="411">
        <f t="shared" si="68"/>
        <v>0</v>
      </c>
      <c r="I2199" s="411">
        <f t="shared" si="69"/>
        <v>0</v>
      </c>
    </row>
    <row r="2200" spans="1:9" s="13" customFormat="1" hidden="1">
      <c r="A2200" s="851"/>
      <c r="B2200" s="224"/>
      <c r="C2200" s="314"/>
      <c r="D2200" s="314"/>
      <c r="E2200" s="315"/>
      <c r="F2200" s="495"/>
      <c r="G2200" s="416"/>
      <c r="H2200" s="411">
        <f t="shared" si="68"/>
        <v>0</v>
      </c>
      <c r="I2200" s="411">
        <f t="shared" si="69"/>
        <v>0</v>
      </c>
    </row>
    <row r="2201" spans="1:9" s="13" customFormat="1" ht="18" hidden="1" customHeight="1">
      <c r="A2201" s="880"/>
      <c r="B2201" s="514"/>
      <c r="C2201" s="515"/>
      <c r="D2201" s="515"/>
      <c r="E2201" s="516"/>
      <c r="F2201" s="416"/>
      <c r="G2201" s="416"/>
      <c r="H2201" s="411">
        <f t="shared" si="68"/>
        <v>0</v>
      </c>
      <c r="I2201" s="411">
        <f t="shared" si="69"/>
        <v>0</v>
      </c>
    </row>
    <row r="2202" spans="1:9" s="13" customFormat="1" ht="18" hidden="1" customHeight="1">
      <c r="A2202" s="880"/>
      <c r="B2202" s="311"/>
      <c r="C2202" s="314"/>
      <c r="D2202" s="314"/>
      <c r="E2202" s="312"/>
      <c r="F2202" s="416"/>
      <c r="G2202" s="416"/>
      <c r="H2202" s="411">
        <f t="shared" si="68"/>
        <v>0</v>
      </c>
      <c r="I2202" s="411">
        <f t="shared" si="69"/>
        <v>0</v>
      </c>
    </row>
    <row r="2203" spans="1:9" s="13" customFormat="1" ht="18" hidden="1" customHeight="1">
      <c r="A2203" s="880"/>
      <c r="B2203" s="311"/>
      <c r="C2203" s="314"/>
      <c r="D2203" s="314"/>
      <c r="E2203" s="312"/>
      <c r="F2203" s="416"/>
      <c r="G2203" s="416"/>
      <c r="H2203" s="411">
        <f t="shared" si="68"/>
        <v>0</v>
      </c>
      <c r="I2203" s="411">
        <f t="shared" si="69"/>
        <v>0</v>
      </c>
    </row>
    <row r="2204" spans="1:9" s="13" customFormat="1" ht="18" hidden="1" customHeight="1">
      <c r="A2204" s="880"/>
      <c r="B2204" s="311"/>
      <c r="C2204" s="314"/>
      <c r="D2204" s="314"/>
      <c r="E2204" s="312"/>
      <c r="F2204" s="416"/>
      <c r="G2204" s="416"/>
      <c r="H2204" s="411">
        <f t="shared" si="68"/>
        <v>0</v>
      </c>
      <c r="I2204" s="411">
        <f t="shared" si="69"/>
        <v>0</v>
      </c>
    </row>
    <row r="2205" spans="1:9" s="13" customFormat="1" ht="18" hidden="1" customHeight="1">
      <c r="A2205" s="880"/>
      <c r="B2205" s="224"/>
      <c r="C2205" s="405"/>
      <c r="D2205" s="405"/>
      <c r="E2205" s="405"/>
      <c r="F2205" s="416"/>
      <c r="G2205" s="416"/>
      <c r="H2205" s="411">
        <f t="shared" si="68"/>
        <v>0</v>
      </c>
      <c r="I2205" s="411">
        <f t="shared" si="69"/>
        <v>0</v>
      </c>
    </row>
    <row r="2206" spans="1:9" s="13" customFormat="1" ht="18" hidden="1" customHeight="1">
      <c r="A2206" s="880"/>
      <c r="B2206" s="224"/>
      <c r="C2206" s="405"/>
      <c r="D2206" s="405"/>
      <c r="E2206" s="405"/>
      <c r="F2206" s="416"/>
      <c r="G2206" s="416"/>
      <c r="H2206" s="411">
        <f t="shared" si="68"/>
        <v>0</v>
      </c>
      <c r="I2206" s="411">
        <f t="shared" si="69"/>
        <v>0</v>
      </c>
    </row>
    <row r="2207" spans="1:9" s="13" customFormat="1" ht="18" hidden="1" customHeight="1">
      <c r="A2207" s="880"/>
      <c r="B2207" s="224"/>
      <c r="C2207" s="405"/>
      <c r="D2207" s="405"/>
      <c r="E2207" s="405"/>
      <c r="F2207" s="416"/>
      <c r="G2207" s="416"/>
      <c r="H2207" s="411">
        <f t="shared" si="68"/>
        <v>0</v>
      </c>
      <c r="I2207" s="411">
        <f t="shared" si="69"/>
        <v>0</v>
      </c>
    </row>
    <row r="2208" spans="1:9" s="13" customFormat="1" ht="18" hidden="1" customHeight="1">
      <c r="A2208" s="880"/>
      <c r="B2208" s="500"/>
      <c r="C2208" s="504"/>
      <c r="D2208" s="504"/>
      <c r="E2208" s="504"/>
      <c r="F2208" s="416"/>
      <c r="G2208" s="416"/>
      <c r="H2208" s="411">
        <f t="shared" si="68"/>
        <v>0</v>
      </c>
      <c r="I2208" s="411">
        <f t="shared" si="69"/>
        <v>0</v>
      </c>
    </row>
    <row r="2209" spans="1:9" s="160" customFormat="1" hidden="1">
      <c r="A2209" s="881"/>
      <c r="B2209" s="383" t="s">
        <v>900</v>
      </c>
      <c r="C2209" s="430">
        <f>SUM(C2154:C2208)</f>
        <v>0</v>
      </c>
      <c r="D2209" s="430">
        <f>SUM(D2154:D2208)</f>
        <v>0</v>
      </c>
      <c r="E2209" s="430">
        <f>SUM(E2154:E2208)</f>
        <v>0</v>
      </c>
      <c r="F2209" s="495"/>
      <c r="G2209" s="416"/>
      <c r="H2209" s="411">
        <f t="shared" si="68"/>
        <v>0</v>
      </c>
      <c r="I2209" s="411">
        <f t="shared" si="69"/>
        <v>0</v>
      </c>
    </row>
    <row r="2210" spans="1:9" s="160" customFormat="1" hidden="1">
      <c r="A2210" s="881" t="s">
        <v>796</v>
      </c>
      <c r="B2210" s="452"/>
      <c r="C2210" s="453"/>
      <c r="D2210" s="314"/>
      <c r="E2210" s="435"/>
      <c r="F2210" s="495"/>
      <c r="G2210" s="416"/>
      <c r="H2210" s="411">
        <f t="shared" si="68"/>
        <v>0</v>
      </c>
      <c r="I2210" s="411">
        <f t="shared" si="69"/>
        <v>0</v>
      </c>
    </row>
    <row r="2211" spans="1:9" s="160" customFormat="1" hidden="1">
      <c r="A2211" s="885"/>
      <c r="B2211" s="527"/>
      <c r="C2211" s="528"/>
      <c r="D2211" s="528"/>
      <c r="E2211" s="528"/>
      <c r="F2211" s="416"/>
      <c r="G2211" s="416"/>
      <c r="H2211" s="411">
        <f t="shared" si="68"/>
        <v>0</v>
      </c>
      <c r="I2211" s="411">
        <f t="shared" si="69"/>
        <v>0</v>
      </c>
    </row>
    <row r="2212" spans="1:9" s="160" customFormat="1" hidden="1">
      <c r="A2212" s="881"/>
      <c r="B2212" s="383" t="s">
        <v>900</v>
      </c>
      <c r="C2212" s="430">
        <f>SUM(C2210:C2211)</f>
        <v>0</v>
      </c>
      <c r="D2212" s="430">
        <f>SUM(D2210:D2211)</f>
        <v>0</v>
      </c>
      <c r="E2212" s="430">
        <f>SUM(E2210:E2211)</f>
        <v>0</v>
      </c>
      <c r="F2212" s="495"/>
      <c r="G2212" s="416"/>
      <c r="H2212" s="411">
        <f t="shared" si="68"/>
        <v>0</v>
      </c>
      <c r="I2212" s="411">
        <f t="shared" si="69"/>
        <v>0</v>
      </c>
    </row>
    <row r="2213" spans="1:9" s="160" customFormat="1" hidden="1">
      <c r="A2213" s="885" t="s">
        <v>476</v>
      </c>
      <c r="B2213" s="529"/>
      <c r="C2213" s="530"/>
      <c r="D2213" s="515"/>
      <c r="E2213" s="531"/>
      <c r="F2213" s="416"/>
      <c r="G2213" s="416"/>
      <c r="H2213" s="411">
        <f t="shared" si="68"/>
        <v>0</v>
      </c>
      <c r="I2213" s="411">
        <f t="shared" si="69"/>
        <v>0</v>
      </c>
    </row>
    <row r="2214" spans="1:9" s="160" customFormat="1" hidden="1">
      <c r="A2214" s="885"/>
      <c r="B2214" s="224"/>
      <c r="C2214" s="314"/>
      <c r="D2214" s="314"/>
      <c r="E2214" s="314"/>
      <c r="F2214" s="416"/>
      <c r="G2214" s="416"/>
      <c r="H2214" s="411">
        <f t="shared" si="68"/>
        <v>0</v>
      </c>
      <c r="I2214" s="411">
        <f t="shared" si="69"/>
        <v>0</v>
      </c>
    </row>
    <row r="2215" spans="1:9" s="160" customFormat="1" hidden="1">
      <c r="A2215" s="896"/>
      <c r="B2215" s="383" t="s">
        <v>900</v>
      </c>
      <c r="C2215" s="430">
        <f>SUM(C2213:C2214)</f>
        <v>0</v>
      </c>
      <c r="D2215" s="430">
        <f>SUM(D2213:D2214)</f>
        <v>0</v>
      </c>
      <c r="E2215" s="430">
        <f>SUM(E2213:E2214)</f>
        <v>0</v>
      </c>
      <c r="F2215" s="416"/>
      <c r="G2215" s="416"/>
      <c r="H2215" s="411">
        <f t="shared" si="68"/>
        <v>0</v>
      </c>
      <c r="I2215" s="411">
        <f t="shared" si="69"/>
        <v>0</v>
      </c>
    </row>
    <row r="2216" spans="1:9" s="160" customFormat="1" hidden="1">
      <c r="A2216" s="897" t="s">
        <v>477</v>
      </c>
      <c r="B2216" s="452"/>
      <c r="C2216" s="453"/>
      <c r="D2216" s="314"/>
      <c r="E2216" s="435"/>
      <c r="F2216" s="416"/>
      <c r="G2216" s="416"/>
      <c r="H2216" s="411">
        <f t="shared" si="68"/>
        <v>0</v>
      </c>
      <c r="I2216" s="411">
        <f t="shared" si="69"/>
        <v>0</v>
      </c>
    </row>
    <row r="2217" spans="1:9" s="160" customFormat="1" hidden="1">
      <c r="A2217" s="885"/>
      <c r="B2217" s="224"/>
      <c r="C2217" s="314"/>
      <c r="D2217" s="314"/>
      <c r="E2217" s="314"/>
      <c r="F2217" s="416"/>
      <c r="G2217" s="416"/>
      <c r="H2217" s="411">
        <f t="shared" si="68"/>
        <v>0</v>
      </c>
      <c r="I2217" s="411">
        <f t="shared" si="69"/>
        <v>0</v>
      </c>
    </row>
    <row r="2218" spans="1:9" s="160" customFormat="1" hidden="1">
      <c r="A2218" s="896"/>
      <c r="B2218" s="383" t="s">
        <v>900</v>
      </c>
      <c r="C2218" s="430">
        <f>SUM(C2216:C2217)</f>
        <v>0</v>
      </c>
      <c r="D2218" s="430">
        <f>SUM(D2216:D2217)</f>
        <v>0</v>
      </c>
      <c r="E2218" s="430">
        <f>SUM(E2216:E2217)</f>
        <v>0</v>
      </c>
      <c r="F2218" s="416"/>
      <c r="G2218" s="416"/>
      <c r="H2218" s="411">
        <f t="shared" si="68"/>
        <v>0</v>
      </c>
      <c r="I2218" s="411">
        <f t="shared" si="69"/>
        <v>0</v>
      </c>
    </row>
    <row r="2219" spans="1:9" s="160" customFormat="1" hidden="1">
      <c r="A2219" s="394"/>
      <c r="B2219" s="383"/>
      <c r="C2219" s="430"/>
      <c r="D2219" s="430"/>
      <c r="E2219" s="430"/>
      <c r="F2219" s="416"/>
      <c r="G2219" s="416"/>
      <c r="H2219" s="411">
        <f t="shared" si="68"/>
        <v>0</v>
      </c>
      <c r="I2219" s="411">
        <f t="shared" si="69"/>
        <v>0</v>
      </c>
    </row>
    <row r="2220" spans="1:9" s="160" customFormat="1" hidden="1">
      <c r="A2220" s="394"/>
      <c r="B2220" s="383"/>
      <c r="C2220" s="430"/>
      <c r="D2220" s="430"/>
      <c r="E2220" s="430"/>
      <c r="F2220" s="416"/>
      <c r="G2220" s="416"/>
      <c r="H2220" s="411">
        <f t="shared" si="68"/>
        <v>0</v>
      </c>
      <c r="I2220" s="411">
        <f t="shared" si="69"/>
        <v>0</v>
      </c>
    </row>
    <row r="2221" spans="1:9" s="160" customFormat="1" hidden="1">
      <c r="A2221" s="394"/>
      <c r="B2221" s="383"/>
      <c r="C2221" s="430"/>
      <c r="D2221" s="430"/>
      <c r="E2221" s="430"/>
      <c r="F2221" s="416"/>
      <c r="G2221" s="416"/>
      <c r="H2221" s="411">
        <f t="shared" si="68"/>
        <v>0</v>
      </c>
      <c r="I2221" s="411">
        <f t="shared" si="69"/>
        <v>0</v>
      </c>
    </row>
    <row r="2222" spans="1:9" s="160" customFormat="1" hidden="1">
      <c r="A2222" s="394"/>
      <c r="B2222" s="383"/>
      <c r="C2222" s="430"/>
      <c r="D2222" s="430"/>
      <c r="E2222" s="430"/>
      <c r="F2222" s="416"/>
      <c r="G2222" s="416"/>
      <c r="H2222" s="411">
        <f t="shared" si="68"/>
        <v>0</v>
      </c>
      <c r="I2222" s="411">
        <f t="shared" si="69"/>
        <v>0</v>
      </c>
    </row>
    <row r="2223" spans="1:9" s="160" customFormat="1" hidden="1">
      <c r="A2223" s="394"/>
      <c r="B2223" s="383"/>
      <c r="C2223" s="430"/>
      <c r="D2223" s="430"/>
      <c r="E2223" s="430"/>
      <c r="F2223" s="416"/>
      <c r="G2223" s="416"/>
      <c r="H2223" s="411">
        <f t="shared" si="68"/>
        <v>0</v>
      </c>
      <c r="I2223" s="411">
        <f t="shared" si="69"/>
        <v>0</v>
      </c>
    </row>
    <row r="2224" spans="1:9" s="160" customFormat="1" hidden="1">
      <c r="A2224" s="394"/>
      <c r="B2224" s="383"/>
      <c r="C2224" s="430"/>
      <c r="D2224" s="430"/>
      <c r="E2224" s="430"/>
      <c r="F2224" s="416"/>
      <c r="G2224" s="416"/>
      <c r="H2224" s="411">
        <f t="shared" si="68"/>
        <v>0</v>
      </c>
      <c r="I2224" s="411">
        <f t="shared" si="69"/>
        <v>0</v>
      </c>
    </row>
    <row r="2225" spans="1:9" s="160" customFormat="1" hidden="1">
      <c r="A2225" s="394"/>
      <c r="B2225" s="383"/>
      <c r="C2225" s="430"/>
      <c r="D2225" s="430"/>
      <c r="E2225" s="430"/>
      <c r="F2225" s="416"/>
      <c r="G2225" s="416"/>
      <c r="H2225" s="411">
        <f t="shared" si="68"/>
        <v>0</v>
      </c>
      <c r="I2225" s="411">
        <f t="shared" si="69"/>
        <v>0</v>
      </c>
    </row>
    <row r="2226" spans="1:9" s="160" customFormat="1" hidden="1">
      <c r="A2226" s="394"/>
      <c r="B2226" s="383"/>
      <c r="C2226" s="430"/>
      <c r="D2226" s="430"/>
      <c r="E2226" s="430"/>
      <c r="F2226" s="416"/>
      <c r="G2226" s="416"/>
      <c r="H2226" s="411">
        <f t="shared" si="68"/>
        <v>0</v>
      </c>
      <c r="I2226" s="411">
        <f t="shared" si="69"/>
        <v>0</v>
      </c>
    </row>
    <row r="2227" spans="1:9" s="160" customFormat="1" hidden="1">
      <c r="A2227" s="394"/>
      <c r="B2227" s="383"/>
      <c r="C2227" s="430"/>
      <c r="D2227" s="430"/>
      <c r="E2227" s="430"/>
      <c r="F2227" s="416"/>
      <c r="G2227" s="416"/>
      <c r="H2227" s="411">
        <f t="shared" si="68"/>
        <v>0</v>
      </c>
      <c r="I2227" s="411">
        <f t="shared" si="69"/>
        <v>0</v>
      </c>
    </row>
    <row r="2228" spans="1:9" s="160" customFormat="1" hidden="1">
      <c r="A2228" s="394"/>
      <c r="B2228" s="383"/>
      <c r="C2228" s="430"/>
      <c r="D2228" s="430"/>
      <c r="E2228" s="430"/>
      <c r="F2228" s="416"/>
      <c r="G2228" s="416"/>
      <c r="H2228" s="411">
        <f t="shared" si="68"/>
        <v>0</v>
      </c>
      <c r="I2228" s="411">
        <f t="shared" si="69"/>
        <v>0</v>
      </c>
    </row>
    <row r="2229" spans="1:9" s="160" customFormat="1" hidden="1">
      <c r="A2229" s="509"/>
      <c r="B2229" s="510"/>
      <c r="C2229" s="511"/>
      <c r="D2229" s="511"/>
      <c r="E2229" s="511"/>
      <c r="F2229" s="416"/>
      <c r="G2229" s="416"/>
      <c r="H2229" s="411">
        <f t="shared" si="68"/>
        <v>0</v>
      </c>
      <c r="I2229" s="411">
        <f t="shared" si="69"/>
        <v>0</v>
      </c>
    </row>
    <row r="2230" spans="1:9" s="160" customFormat="1" ht="56.25" hidden="1">
      <c r="A2230" s="229" t="s">
        <v>160</v>
      </c>
      <c r="B2230" s="232"/>
      <c r="C2230" s="405"/>
      <c r="D2230" s="405"/>
      <c r="E2230" s="405"/>
      <c r="F2230" s="495"/>
      <c r="G2230" s="416"/>
      <c r="H2230" s="411">
        <f t="shared" si="68"/>
        <v>0</v>
      </c>
      <c r="I2230" s="411">
        <f t="shared" si="69"/>
        <v>0</v>
      </c>
    </row>
    <row r="2231" spans="1:9" s="160" customFormat="1" ht="75" hidden="1">
      <c r="A2231" s="229" t="s">
        <v>162</v>
      </c>
      <c r="B2231" s="232"/>
      <c r="C2231" s="405"/>
      <c r="D2231" s="405"/>
      <c r="E2231" s="405"/>
      <c r="F2231" s="495"/>
      <c r="G2231" s="416"/>
      <c r="H2231" s="411">
        <f t="shared" si="68"/>
        <v>0</v>
      </c>
      <c r="I2231" s="411">
        <f t="shared" si="69"/>
        <v>0</v>
      </c>
    </row>
    <row r="2232" spans="1:9" s="160" customFormat="1" ht="75" hidden="1">
      <c r="A2232" s="229" t="s">
        <v>161</v>
      </c>
      <c r="B2232" s="232"/>
      <c r="C2232" s="405"/>
      <c r="D2232" s="405"/>
      <c r="E2232" s="405"/>
      <c r="F2232" s="495"/>
      <c r="G2232" s="416"/>
      <c r="H2232" s="411">
        <f t="shared" si="68"/>
        <v>0</v>
      </c>
      <c r="I2232" s="411">
        <f t="shared" si="69"/>
        <v>0</v>
      </c>
    </row>
    <row r="2233" spans="1:9" s="160" customFormat="1" ht="75" hidden="1">
      <c r="A2233" s="229" t="s">
        <v>163</v>
      </c>
      <c r="B2233" s="232"/>
      <c r="C2233" s="405"/>
      <c r="D2233" s="405"/>
      <c r="E2233" s="405"/>
      <c r="F2233" s="495"/>
      <c r="G2233" s="416"/>
      <c r="H2233" s="411">
        <f t="shared" si="68"/>
        <v>0</v>
      </c>
      <c r="I2233" s="411">
        <f t="shared" si="69"/>
        <v>0</v>
      </c>
    </row>
    <row r="2234" spans="1:9" s="160" customFormat="1" ht="56.25" hidden="1">
      <c r="A2234" s="229" t="s">
        <v>164</v>
      </c>
      <c r="B2234" s="232"/>
      <c r="C2234" s="405"/>
      <c r="D2234" s="405"/>
      <c r="E2234" s="405"/>
      <c r="F2234" s="495"/>
      <c r="G2234" s="416"/>
      <c r="H2234" s="411">
        <f t="shared" si="68"/>
        <v>0</v>
      </c>
      <c r="I2234" s="411">
        <f t="shared" si="69"/>
        <v>0</v>
      </c>
    </row>
    <row r="2235" spans="1:9" s="160" customFormat="1" ht="56.25" hidden="1">
      <c r="A2235" s="229" t="s">
        <v>459</v>
      </c>
      <c r="B2235" s="232"/>
      <c r="C2235" s="405"/>
      <c r="D2235" s="405"/>
      <c r="E2235" s="405"/>
      <c r="F2235" s="495"/>
      <c r="G2235" s="416"/>
      <c r="H2235" s="411">
        <f t="shared" si="68"/>
        <v>0</v>
      </c>
      <c r="I2235" s="411">
        <f t="shared" si="69"/>
        <v>0</v>
      </c>
    </row>
    <row r="2236" spans="1:9" s="160" customFormat="1" ht="69.599999999999994" hidden="1" customHeight="1">
      <c r="A2236" s="229" t="s">
        <v>460</v>
      </c>
      <c r="B2236" s="232"/>
      <c r="C2236" s="405"/>
      <c r="D2236" s="405"/>
      <c r="E2236" s="405"/>
      <c r="F2236" s="495"/>
      <c r="G2236" s="416"/>
      <c r="H2236" s="411">
        <f t="shared" si="68"/>
        <v>0</v>
      </c>
      <c r="I2236" s="411">
        <f t="shared" si="69"/>
        <v>0</v>
      </c>
    </row>
    <row r="2237" spans="1:9" s="160" customFormat="1" ht="93.75" hidden="1">
      <c r="A2237" s="229" t="s">
        <v>713</v>
      </c>
      <c r="B2237" s="232"/>
      <c r="C2237" s="405"/>
      <c r="D2237" s="405"/>
      <c r="E2237" s="405"/>
      <c r="F2237" s="495"/>
      <c r="G2237" s="416"/>
      <c r="H2237" s="411">
        <f t="shared" si="68"/>
        <v>0</v>
      </c>
      <c r="I2237" s="411">
        <f t="shared" si="69"/>
        <v>0</v>
      </c>
    </row>
    <row r="2238" spans="1:9" s="160" customFormat="1" ht="75" hidden="1">
      <c r="A2238" s="229" t="s">
        <v>462</v>
      </c>
      <c r="B2238" s="232"/>
      <c r="C2238" s="405"/>
      <c r="D2238" s="405"/>
      <c r="E2238" s="405"/>
      <c r="F2238" s="495"/>
      <c r="G2238" s="416"/>
      <c r="H2238" s="411">
        <f t="shared" si="68"/>
        <v>0</v>
      </c>
      <c r="I2238" s="411">
        <f t="shared" si="69"/>
        <v>0</v>
      </c>
    </row>
    <row r="2239" spans="1:9" s="160" customFormat="1" ht="75" hidden="1">
      <c r="A2239" s="229" t="s">
        <v>463</v>
      </c>
      <c r="B2239" s="232"/>
      <c r="C2239" s="405"/>
      <c r="D2239" s="405"/>
      <c r="E2239" s="405"/>
      <c r="F2239" s="495"/>
      <c r="G2239" s="416"/>
      <c r="H2239" s="411">
        <f t="shared" si="68"/>
        <v>0</v>
      </c>
      <c r="I2239" s="411">
        <f t="shared" si="69"/>
        <v>0</v>
      </c>
    </row>
    <row r="2240" spans="1:9" s="13" customFormat="1" ht="56.25" hidden="1">
      <c r="A2240" s="229" t="s">
        <v>876</v>
      </c>
      <c r="B2240" s="232"/>
      <c r="C2240" s="421"/>
      <c r="D2240" s="405"/>
      <c r="E2240" s="421"/>
      <c r="F2240" s="495"/>
      <c r="G2240" s="416"/>
      <c r="H2240" s="411">
        <f t="shared" si="68"/>
        <v>0</v>
      </c>
      <c r="I2240" s="411">
        <f t="shared" si="69"/>
        <v>0</v>
      </c>
    </row>
    <row r="2241" spans="1:9" s="13" customFormat="1" ht="56.25" hidden="1">
      <c r="A2241" s="229" t="s">
        <v>370</v>
      </c>
      <c r="B2241" s="232"/>
      <c r="C2241" s="421"/>
      <c r="D2241" s="405"/>
      <c r="E2241" s="421"/>
      <c r="F2241" s="495"/>
      <c r="G2241" s="416"/>
      <c r="H2241" s="411">
        <f t="shared" si="68"/>
        <v>0</v>
      </c>
      <c r="I2241" s="411">
        <f t="shared" si="69"/>
        <v>0</v>
      </c>
    </row>
    <row r="2242" spans="1:9" s="13" customFormat="1" ht="56.25" hidden="1">
      <c r="A2242" s="229" t="s">
        <v>371</v>
      </c>
      <c r="B2242" s="232"/>
      <c r="C2242" s="421"/>
      <c r="D2242" s="405"/>
      <c r="E2242" s="421"/>
      <c r="F2242" s="495"/>
      <c r="G2242" s="416"/>
      <c r="H2242" s="411">
        <f t="shared" si="68"/>
        <v>0</v>
      </c>
      <c r="I2242" s="411">
        <f t="shared" si="69"/>
        <v>0</v>
      </c>
    </row>
    <row r="2243" spans="1:9" s="13" customFormat="1" ht="56.25" hidden="1">
      <c r="A2243" s="229" t="s">
        <v>372</v>
      </c>
      <c r="B2243" s="232"/>
      <c r="C2243" s="421"/>
      <c r="D2243" s="405"/>
      <c r="E2243" s="421"/>
      <c r="F2243" s="495"/>
      <c r="G2243" s="416"/>
      <c r="H2243" s="411">
        <f t="shared" si="68"/>
        <v>0</v>
      </c>
      <c r="I2243" s="411">
        <f t="shared" si="69"/>
        <v>0</v>
      </c>
    </row>
    <row r="2244" spans="1:9" s="13" customFormat="1" ht="56.25" hidden="1">
      <c r="A2244" s="229" t="s">
        <v>495</v>
      </c>
      <c r="B2244" s="232"/>
      <c r="C2244" s="421"/>
      <c r="D2244" s="405"/>
      <c r="E2244" s="421"/>
      <c r="F2244" s="495"/>
      <c r="G2244" s="416"/>
      <c r="H2244" s="411">
        <f t="shared" si="68"/>
        <v>0</v>
      </c>
      <c r="I2244" s="411">
        <f t="shared" si="69"/>
        <v>0</v>
      </c>
    </row>
    <row r="2245" spans="1:9" s="13" customFormat="1" ht="56.25" hidden="1">
      <c r="A2245" s="229" t="s">
        <v>373</v>
      </c>
      <c r="B2245" s="232"/>
      <c r="C2245" s="421"/>
      <c r="D2245" s="405"/>
      <c r="E2245" s="421"/>
      <c r="F2245" s="495"/>
      <c r="G2245" s="416"/>
      <c r="H2245" s="411">
        <f t="shared" si="68"/>
        <v>0</v>
      </c>
      <c r="I2245" s="411">
        <f t="shared" si="69"/>
        <v>0</v>
      </c>
    </row>
    <row r="2246" spans="1:9" s="13" customFormat="1" ht="56.25" hidden="1">
      <c r="A2246" s="229" t="s">
        <v>374</v>
      </c>
      <c r="B2246" s="232"/>
      <c r="C2246" s="421"/>
      <c r="D2246" s="405"/>
      <c r="E2246" s="421"/>
      <c r="F2246" s="495"/>
      <c r="G2246" s="416"/>
      <c r="H2246" s="411">
        <f t="shared" si="68"/>
        <v>0</v>
      </c>
      <c r="I2246" s="411">
        <f t="shared" si="69"/>
        <v>0</v>
      </c>
    </row>
    <row r="2247" spans="1:9" s="13" customFormat="1" ht="56.25" hidden="1">
      <c r="A2247" s="229" t="s">
        <v>375</v>
      </c>
      <c r="B2247" s="232"/>
      <c r="C2247" s="431"/>
      <c r="D2247" s="431"/>
      <c r="E2247" s="431"/>
      <c r="F2247" s="495"/>
      <c r="G2247" s="416"/>
      <c r="H2247" s="411">
        <f t="shared" si="68"/>
        <v>0</v>
      </c>
      <c r="I2247" s="411">
        <f t="shared" si="69"/>
        <v>0</v>
      </c>
    </row>
    <row r="2248" spans="1:9" s="13" customFormat="1" hidden="1">
      <c r="A2248" s="532"/>
      <c r="B2248" s="533"/>
      <c r="C2248" s="522"/>
      <c r="D2248" s="522"/>
      <c r="E2248" s="522"/>
      <c r="F2248" s="416"/>
      <c r="G2248" s="416"/>
      <c r="H2248" s="411">
        <f t="shared" si="68"/>
        <v>0</v>
      </c>
      <c r="I2248" s="411">
        <f t="shared" si="69"/>
        <v>0</v>
      </c>
    </row>
    <row r="2249" spans="1:9" s="13" customFormat="1" hidden="1">
      <c r="A2249" s="370"/>
      <c r="B2249" s="232"/>
      <c r="C2249" s="405"/>
      <c r="D2249" s="405"/>
      <c r="E2249" s="405"/>
      <c r="F2249" s="416"/>
      <c r="G2249" s="416"/>
      <c r="H2249" s="411">
        <f t="shared" ref="H2249:H2312" si="70">E2249+D2249-C2249</f>
        <v>0</v>
      </c>
      <c r="I2249" s="411">
        <f t="shared" ref="I2249:I2312" si="71">SUM(C2249:E2249)</f>
        <v>0</v>
      </c>
    </row>
    <row r="2250" spans="1:9" s="13" customFormat="1" hidden="1">
      <c r="A2250" s="202"/>
      <c r="B2250" s="232"/>
      <c r="C2250" s="405"/>
      <c r="D2250" s="405"/>
      <c r="E2250" s="405"/>
      <c r="F2250" s="416"/>
      <c r="G2250" s="416"/>
      <c r="H2250" s="411">
        <f t="shared" si="70"/>
        <v>0</v>
      </c>
      <c r="I2250" s="411">
        <f t="shared" si="71"/>
        <v>0</v>
      </c>
    </row>
    <row r="2251" spans="1:9" s="13" customFormat="1" hidden="1">
      <c r="A2251" s="202"/>
      <c r="B2251" s="232"/>
      <c r="C2251" s="405"/>
      <c r="D2251" s="405"/>
      <c r="E2251" s="405"/>
      <c r="F2251" s="416"/>
      <c r="G2251" s="416"/>
      <c r="H2251" s="411">
        <f t="shared" si="70"/>
        <v>0</v>
      </c>
      <c r="I2251" s="411">
        <f t="shared" si="71"/>
        <v>0</v>
      </c>
    </row>
    <row r="2252" spans="1:9" s="13" customFormat="1" hidden="1">
      <c r="A2252" s="202"/>
      <c r="B2252" s="232"/>
      <c r="C2252" s="405"/>
      <c r="D2252" s="405"/>
      <c r="E2252" s="405"/>
      <c r="F2252" s="416"/>
      <c r="G2252" s="416"/>
      <c r="H2252" s="411">
        <f t="shared" si="70"/>
        <v>0</v>
      </c>
      <c r="I2252" s="411">
        <f t="shared" si="71"/>
        <v>0</v>
      </c>
    </row>
    <row r="2253" spans="1:9" s="13" customFormat="1" hidden="1">
      <c r="A2253" s="202"/>
      <c r="B2253" s="232"/>
      <c r="C2253" s="405"/>
      <c r="D2253" s="405"/>
      <c r="E2253" s="405"/>
      <c r="F2253" s="416"/>
      <c r="G2253" s="416"/>
      <c r="H2253" s="411">
        <f t="shared" si="70"/>
        <v>0</v>
      </c>
      <c r="I2253" s="411">
        <f t="shared" si="71"/>
        <v>0</v>
      </c>
    </row>
    <row r="2254" spans="1:9" s="13" customFormat="1" hidden="1">
      <c r="A2254" s="202"/>
      <c r="B2254" s="232"/>
      <c r="C2254" s="405"/>
      <c r="D2254" s="405"/>
      <c r="E2254" s="405"/>
      <c r="F2254" s="416"/>
      <c r="G2254" s="416"/>
      <c r="H2254" s="411">
        <f t="shared" si="70"/>
        <v>0</v>
      </c>
      <c r="I2254" s="411">
        <f t="shared" si="71"/>
        <v>0</v>
      </c>
    </row>
    <row r="2255" spans="1:9" s="13" customFormat="1" hidden="1">
      <c r="A2255" s="202"/>
      <c r="B2255" s="232"/>
      <c r="C2255" s="405"/>
      <c r="D2255" s="405"/>
      <c r="E2255" s="405"/>
      <c r="F2255" s="416"/>
      <c r="G2255" s="416"/>
      <c r="H2255" s="411">
        <f t="shared" si="70"/>
        <v>0</v>
      </c>
      <c r="I2255" s="411">
        <f t="shared" si="71"/>
        <v>0</v>
      </c>
    </row>
    <row r="2256" spans="1:9" s="13" customFormat="1" hidden="1">
      <c r="A2256" s="202"/>
      <c r="B2256" s="232"/>
      <c r="C2256" s="405"/>
      <c r="D2256" s="405"/>
      <c r="E2256" s="405"/>
      <c r="F2256" s="416"/>
      <c r="G2256" s="416"/>
      <c r="H2256" s="411">
        <f t="shared" si="70"/>
        <v>0</v>
      </c>
      <c r="I2256" s="411">
        <f t="shared" si="71"/>
        <v>0</v>
      </c>
    </row>
    <row r="2257" spans="1:9" s="13" customFormat="1" hidden="1">
      <c r="A2257" s="202"/>
      <c r="B2257" s="232"/>
      <c r="C2257" s="405"/>
      <c r="D2257" s="405"/>
      <c r="E2257" s="405"/>
      <c r="F2257" s="416"/>
      <c r="G2257" s="416"/>
      <c r="H2257" s="411">
        <f t="shared" si="70"/>
        <v>0</v>
      </c>
      <c r="I2257" s="411">
        <f t="shared" si="71"/>
        <v>0</v>
      </c>
    </row>
    <row r="2258" spans="1:9" s="13" customFormat="1" hidden="1">
      <c r="A2258" s="202"/>
      <c r="B2258" s="232"/>
      <c r="C2258" s="405"/>
      <c r="D2258" s="405"/>
      <c r="E2258" s="405"/>
      <c r="F2258" s="416"/>
      <c r="G2258" s="416"/>
      <c r="H2258" s="411">
        <f t="shared" si="70"/>
        <v>0</v>
      </c>
      <c r="I2258" s="411">
        <f t="shared" si="71"/>
        <v>0</v>
      </c>
    </row>
    <row r="2259" spans="1:9" s="13" customFormat="1" hidden="1">
      <c r="A2259" s="202"/>
      <c r="B2259" s="232"/>
      <c r="C2259" s="405"/>
      <c r="D2259" s="405"/>
      <c r="E2259" s="405"/>
      <c r="F2259" s="416"/>
      <c r="G2259" s="416"/>
      <c r="H2259" s="411">
        <f t="shared" si="70"/>
        <v>0</v>
      </c>
      <c r="I2259" s="411">
        <f t="shared" si="71"/>
        <v>0</v>
      </c>
    </row>
    <row r="2260" spans="1:9" s="13" customFormat="1" hidden="1">
      <c r="A2260" s="202"/>
      <c r="B2260" s="232"/>
      <c r="C2260" s="405"/>
      <c r="D2260" s="405"/>
      <c r="E2260" s="405"/>
      <c r="F2260" s="416"/>
      <c r="G2260" s="416"/>
      <c r="H2260" s="411">
        <f t="shared" si="70"/>
        <v>0</v>
      </c>
      <c r="I2260" s="411">
        <f t="shared" si="71"/>
        <v>0</v>
      </c>
    </row>
    <row r="2261" spans="1:9" s="13" customFormat="1" hidden="1">
      <c r="A2261" s="202"/>
      <c r="B2261" s="232"/>
      <c r="C2261" s="405"/>
      <c r="D2261" s="405"/>
      <c r="E2261" s="405"/>
      <c r="F2261" s="416"/>
      <c r="G2261" s="416"/>
      <c r="H2261" s="411">
        <f t="shared" si="70"/>
        <v>0</v>
      </c>
      <c r="I2261" s="411">
        <f t="shared" si="71"/>
        <v>0</v>
      </c>
    </row>
    <row r="2262" spans="1:9" s="13" customFormat="1" hidden="1">
      <c r="A2262" s="202"/>
      <c r="B2262" s="232"/>
      <c r="C2262" s="405"/>
      <c r="D2262" s="405"/>
      <c r="E2262" s="405"/>
      <c r="F2262" s="416"/>
      <c r="G2262" s="416"/>
      <c r="H2262" s="411">
        <f t="shared" si="70"/>
        <v>0</v>
      </c>
      <c r="I2262" s="411">
        <f t="shared" si="71"/>
        <v>0</v>
      </c>
    </row>
    <row r="2263" spans="1:9" s="13" customFormat="1" hidden="1">
      <c r="A2263" s="202"/>
      <c r="B2263" s="232"/>
      <c r="C2263" s="405"/>
      <c r="D2263" s="405"/>
      <c r="E2263" s="405"/>
      <c r="F2263" s="416"/>
      <c r="G2263" s="416"/>
      <c r="H2263" s="411">
        <f t="shared" si="70"/>
        <v>0</v>
      </c>
      <c r="I2263" s="411">
        <f t="shared" si="71"/>
        <v>0</v>
      </c>
    </row>
    <row r="2264" spans="1:9" s="13" customFormat="1" hidden="1">
      <c r="A2264" s="202"/>
      <c r="B2264" s="232"/>
      <c r="C2264" s="405"/>
      <c r="D2264" s="405"/>
      <c r="E2264" s="405"/>
      <c r="F2264" s="416"/>
      <c r="G2264" s="416"/>
      <c r="H2264" s="411">
        <f t="shared" si="70"/>
        <v>0</v>
      </c>
      <c r="I2264" s="411">
        <f t="shared" si="71"/>
        <v>0</v>
      </c>
    </row>
    <row r="2265" spans="1:9" s="13" customFormat="1" hidden="1">
      <c r="A2265" s="202"/>
      <c r="B2265" s="232"/>
      <c r="C2265" s="405"/>
      <c r="D2265" s="405"/>
      <c r="E2265" s="405"/>
      <c r="F2265" s="416"/>
      <c r="G2265" s="416"/>
      <c r="H2265" s="411">
        <f t="shared" si="70"/>
        <v>0</v>
      </c>
      <c r="I2265" s="411">
        <f t="shared" si="71"/>
        <v>0</v>
      </c>
    </row>
    <row r="2266" spans="1:9" s="13" customFormat="1" hidden="1">
      <c r="A2266" s="202"/>
      <c r="B2266" s="232"/>
      <c r="C2266" s="405"/>
      <c r="D2266" s="405"/>
      <c r="E2266" s="405"/>
      <c r="F2266" s="416"/>
      <c r="G2266" s="416"/>
      <c r="H2266" s="411">
        <f t="shared" si="70"/>
        <v>0</v>
      </c>
      <c r="I2266" s="411">
        <f t="shared" si="71"/>
        <v>0</v>
      </c>
    </row>
    <row r="2267" spans="1:9" s="13" customFormat="1" hidden="1">
      <c r="A2267" s="202"/>
      <c r="B2267" s="232"/>
      <c r="C2267" s="405"/>
      <c r="D2267" s="405"/>
      <c r="E2267" s="405"/>
      <c r="F2267" s="416"/>
      <c r="G2267" s="416"/>
      <c r="H2267" s="411">
        <f t="shared" si="70"/>
        <v>0</v>
      </c>
      <c r="I2267" s="411">
        <f t="shared" si="71"/>
        <v>0</v>
      </c>
    </row>
    <row r="2268" spans="1:9" s="13" customFormat="1" hidden="1">
      <c r="A2268" s="202"/>
      <c r="B2268" s="232"/>
      <c r="C2268" s="405"/>
      <c r="D2268" s="405"/>
      <c r="E2268" s="405"/>
      <c r="F2268" s="416"/>
      <c r="G2268" s="416"/>
      <c r="H2268" s="411">
        <f t="shared" si="70"/>
        <v>0</v>
      </c>
      <c r="I2268" s="411">
        <f t="shared" si="71"/>
        <v>0</v>
      </c>
    </row>
    <row r="2269" spans="1:9" s="13" customFormat="1" hidden="1">
      <c r="A2269" s="202"/>
      <c r="B2269" s="232"/>
      <c r="C2269" s="405"/>
      <c r="D2269" s="405"/>
      <c r="E2269" s="405"/>
      <c r="F2269" s="416"/>
      <c r="G2269" s="416"/>
      <c r="H2269" s="411">
        <f t="shared" si="70"/>
        <v>0</v>
      </c>
      <c r="I2269" s="411">
        <f t="shared" si="71"/>
        <v>0</v>
      </c>
    </row>
    <row r="2270" spans="1:9" s="13" customFormat="1" hidden="1">
      <c r="A2270" s="202"/>
      <c r="B2270" s="232"/>
      <c r="C2270" s="405"/>
      <c r="D2270" s="405"/>
      <c r="E2270" s="405"/>
      <c r="F2270" s="416"/>
      <c r="G2270" s="416"/>
      <c r="H2270" s="411">
        <f t="shared" si="70"/>
        <v>0</v>
      </c>
      <c r="I2270" s="411">
        <f t="shared" si="71"/>
        <v>0</v>
      </c>
    </row>
    <row r="2271" spans="1:9" s="13" customFormat="1" hidden="1">
      <c r="A2271" s="202"/>
      <c r="B2271" s="232"/>
      <c r="C2271" s="405"/>
      <c r="D2271" s="405"/>
      <c r="E2271" s="405"/>
      <c r="F2271" s="416"/>
      <c r="G2271" s="416"/>
      <c r="H2271" s="411">
        <f t="shared" si="70"/>
        <v>0</v>
      </c>
      <c r="I2271" s="411">
        <f t="shared" si="71"/>
        <v>0</v>
      </c>
    </row>
    <row r="2272" spans="1:9" s="13" customFormat="1" hidden="1">
      <c r="A2272" s="202"/>
      <c r="B2272" s="232"/>
      <c r="C2272" s="405"/>
      <c r="D2272" s="405"/>
      <c r="E2272" s="405"/>
      <c r="F2272" s="416"/>
      <c r="G2272" s="416"/>
      <c r="H2272" s="411">
        <f t="shared" si="70"/>
        <v>0</v>
      </c>
      <c r="I2272" s="411">
        <f t="shared" si="71"/>
        <v>0</v>
      </c>
    </row>
    <row r="2273" spans="1:9" s="13" customFormat="1" hidden="1">
      <c r="A2273" s="202"/>
      <c r="B2273" s="232"/>
      <c r="C2273" s="405"/>
      <c r="D2273" s="405"/>
      <c r="E2273" s="405"/>
      <c r="F2273" s="416"/>
      <c r="G2273" s="416"/>
      <c r="H2273" s="411">
        <f t="shared" si="70"/>
        <v>0</v>
      </c>
      <c r="I2273" s="411">
        <f t="shared" si="71"/>
        <v>0</v>
      </c>
    </row>
    <row r="2274" spans="1:9" s="13" customFormat="1" hidden="1">
      <c r="A2274" s="202"/>
      <c r="B2274" s="232"/>
      <c r="C2274" s="405"/>
      <c r="D2274" s="405"/>
      <c r="E2274" s="405"/>
      <c r="F2274" s="416"/>
      <c r="G2274" s="416"/>
      <c r="H2274" s="411">
        <f t="shared" si="70"/>
        <v>0</v>
      </c>
      <c r="I2274" s="411">
        <f t="shared" si="71"/>
        <v>0</v>
      </c>
    </row>
    <row r="2275" spans="1:9" s="13" customFormat="1" hidden="1">
      <c r="A2275" s="202"/>
      <c r="B2275" s="232"/>
      <c r="C2275" s="405"/>
      <c r="D2275" s="405"/>
      <c r="E2275" s="405"/>
      <c r="F2275" s="416"/>
      <c r="G2275" s="416"/>
      <c r="H2275" s="411">
        <f t="shared" si="70"/>
        <v>0</v>
      </c>
      <c r="I2275" s="411">
        <f t="shared" si="71"/>
        <v>0</v>
      </c>
    </row>
    <row r="2276" spans="1:9" s="13" customFormat="1" hidden="1">
      <c r="A2276" s="202"/>
      <c r="B2276" s="232"/>
      <c r="C2276" s="405"/>
      <c r="D2276" s="405"/>
      <c r="E2276" s="405"/>
      <c r="F2276" s="416"/>
      <c r="G2276" s="416"/>
      <c r="H2276" s="411">
        <f t="shared" si="70"/>
        <v>0</v>
      </c>
      <c r="I2276" s="411">
        <f t="shared" si="71"/>
        <v>0</v>
      </c>
    </row>
    <row r="2277" spans="1:9" s="13" customFormat="1" hidden="1">
      <c r="A2277" s="202"/>
      <c r="B2277" s="232"/>
      <c r="C2277" s="405"/>
      <c r="D2277" s="405"/>
      <c r="E2277" s="405"/>
      <c r="F2277" s="416"/>
      <c r="G2277" s="416"/>
      <c r="H2277" s="411">
        <f t="shared" si="70"/>
        <v>0</v>
      </c>
      <c r="I2277" s="411">
        <f t="shared" si="71"/>
        <v>0</v>
      </c>
    </row>
    <row r="2278" spans="1:9" s="13" customFormat="1" hidden="1">
      <c r="A2278" s="202"/>
      <c r="B2278" s="232"/>
      <c r="C2278" s="405"/>
      <c r="D2278" s="405"/>
      <c r="E2278" s="405"/>
      <c r="F2278" s="416"/>
      <c r="G2278" s="416"/>
      <c r="H2278" s="411">
        <f t="shared" si="70"/>
        <v>0</v>
      </c>
      <c r="I2278" s="411">
        <f t="shared" si="71"/>
        <v>0</v>
      </c>
    </row>
    <row r="2279" spans="1:9" s="13" customFormat="1" hidden="1">
      <c r="A2279" s="202"/>
      <c r="B2279" s="232"/>
      <c r="C2279" s="405"/>
      <c r="D2279" s="405"/>
      <c r="E2279" s="405"/>
      <c r="F2279" s="416"/>
      <c r="G2279" s="416"/>
      <c r="H2279" s="411">
        <f t="shared" si="70"/>
        <v>0</v>
      </c>
      <c r="I2279" s="411">
        <f t="shared" si="71"/>
        <v>0</v>
      </c>
    </row>
    <row r="2280" spans="1:9" s="13" customFormat="1" hidden="1">
      <c r="A2280" s="202"/>
      <c r="B2280" s="232"/>
      <c r="C2280" s="405"/>
      <c r="D2280" s="405"/>
      <c r="E2280" s="405"/>
      <c r="F2280" s="416"/>
      <c r="G2280" s="416"/>
      <c r="H2280" s="411">
        <f t="shared" si="70"/>
        <v>0</v>
      </c>
      <c r="I2280" s="411">
        <f t="shared" si="71"/>
        <v>0</v>
      </c>
    </row>
    <row r="2281" spans="1:9" s="13" customFormat="1" hidden="1">
      <c r="A2281" s="202"/>
      <c r="B2281" s="232"/>
      <c r="C2281" s="405"/>
      <c r="D2281" s="405"/>
      <c r="E2281" s="405"/>
      <c r="F2281" s="416"/>
      <c r="G2281" s="416"/>
      <c r="H2281" s="411">
        <f t="shared" si="70"/>
        <v>0</v>
      </c>
      <c r="I2281" s="411">
        <f t="shared" si="71"/>
        <v>0</v>
      </c>
    </row>
    <row r="2282" spans="1:9" s="13" customFormat="1" hidden="1">
      <c r="A2282" s="202"/>
      <c r="B2282" s="232"/>
      <c r="C2282" s="405"/>
      <c r="D2282" s="405"/>
      <c r="E2282" s="405"/>
      <c r="F2282" s="416"/>
      <c r="G2282" s="416"/>
      <c r="H2282" s="411">
        <f t="shared" si="70"/>
        <v>0</v>
      </c>
      <c r="I2282" s="411">
        <f t="shared" si="71"/>
        <v>0</v>
      </c>
    </row>
    <row r="2283" spans="1:9" s="13" customFormat="1" hidden="1">
      <c r="A2283" s="202"/>
      <c r="B2283" s="232"/>
      <c r="C2283" s="405"/>
      <c r="D2283" s="405"/>
      <c r="E2283" s="405"/>
      <c r="F2283" s="416"/>
      <c r="G2283" s="416"/>
      <c r="H2283" s="411">
        <f t="shared" si="70"/>
        <v>0</v>
      </c>
      <c r="I2283" s="411">
        <f t="shared" si="71"/>
        <v>0</v>
      </c>
    </row>
    <row r="2284" spans="1:9" s="13" customFormat="1" hidden="1">
      <c r="A2284" s="202"/>
      <c r="B2284" s="232"/>
      <c r="C2284" s="405"/>
      <c r="D2284" s="405"/>
      <c r="E2284" s="405"/>
      <c r="F2284" s="416"/>
      <c r="G2284" s="416"/>
      <c r="H2284" s="411">
        <f t="shared" si="70"/>
        <v>0</v>
      </c>
      <c r="I2284" s="411">
        <f t="shared" si="71"/>
        <v>0</v>
      </c>
    </row>
    <row r="2285" spans="1:9" s="13" customFormat="1" hidden="1">
      <c r="A2285" s="202"/>
      <c r="B2285" s="232"/>
      <c r="C2285" s="405"/>
      <c r="D2285" s="405"/>
      <c r="E2285" s="405"/>
      <c r="F2285" s="416"/>
      <c r="G2285" s="416"/>
      <c r="H2285" s="411">
        <f t="shared" si="70"/>
        <v>0</v>
      </c>
      <c r="I2285" s="411">
        <f t="shared" si="71"/>
        <v>0</v>
      </c>
    </row>
    <row r="2286" spans="1:9" s="13" customFormat="1" hidden="1">
      <c r="A2286" s="202"/>
      <c r="B2286" s="232"/>
      <c r="C2286" s="405"/>
      <c r="D2286" s="405"/>
      <c r="E2286" s="405"/>
      <c r="F2286" s="416"/>
      <c r="G2286" s="416"/>
      <c r="H2286" s="411">
        <f t="shared" si="70"/>
        <v>0</v>
      </c>
      <c r="I2286" s="411">
        <f t="shared" si="71"/>
        <v>0</v>
      </c>
    </row>
    <row r="2287" spans="1:9" s="13" customFormat="1" hidden="1">
      <c r="A2287" s="202"/>
      <c r="B2287" s="232"/>
      <c r="C2287" s="405"/>
      <c r="D2287" s="405"/>
      <c r="E2287" s="405"/>
      <c r="F2287" s="416"/>
      <c r="G2287" s="416"/>
      <c r="H2287" s="411">
        <f t="shared" si="70"/>
        <v>0</v>
      </c>
      <c r="I2287" s="411">
        <f t="shared" si="71"/>
        <v>0</v>
      </c>
    </row>
    <row r="2288" spans="1:9" s="13" customFormat="1" hidden="1">
      <c r="A2288" s="202"/>
      <c r="B2288" s="232"/>
      <c r="C2288" s="405"/>
      <c r="D2288" s="405"/>
      <c r="E2288" s="405"/>
      <c r="F2288" s="416"/>
      <c r="G2288" s="416"/>
      <c r="H2288" s="411">
        <f t="shared" si="70"/>
        <v>0</v>
      </c>
      <c r="I2288" s="411">
        <f t="shared" si="71"/>
        <v>0</v>
      </c>
    </row>
    <row r="2289" spans="1:9" s="13" customFormat="1" hidden="1">
      <c r="A2289" s="202"/>
      <c r="B2289" s="232"/>
      <c r="C2289" s="405"/>
      <c r="D2289" s="405"/>
      <c r="E2289" s="405"/>
      <c r="F2289" s="416"/>
      <c r="G2289" s="416"/>
      <c r="H2289" s="411">
        <f t="shared" si="70"/>
        <v>0</v>
      </c>
      <c r="I2289" s="411">
        <f t="shared" si="71"/>
        <v>0</v>
      </c>
    </row>
    <row r="2290" spans="1:9" s="13" customFormat="1" hidden="1">
      <c r="A2290" s="202"/>
      <c r="B2290" s="232"/>
      <c r="C2290" s="405"/>
      <c r="D2290" s="405"/>
      <c r="E2290" s="405"/>
      <c r="F2290" s="416"/>
      <c r="G2290" s="416"/>
      <c r="H2290" s="411">
        <f t="shared" si="70"/>
        <v>0</v>
      </c>
      <c r="I2290" s="411">
        <f t="shared" si="71"/>
        <v>0</v>
      </c>
    </row>
    <row r="2291" spans="1:9" s="13" customFormat="1" hidden="1">
      <c r="A2291" s="202"/>
      <c r="B2291" s="232"/>
      <c r="C2291" s="405"/>
      <c r="D2291" s="405"/>
      <c r="E2291" s="405"/>
      <c r="F2291" s="416"/>
      <c r="G2291" s="416"/>
      <c r="H2291" s="411">
        <f t="shared" si="70"/>
        <v>0</v>
      </c>
      <c r="I2291" s="411">
        <f t="shared" si="71"/>
        <v>0</v>
      </c>
    </row>
    <row r="2292" spans="1:9" s="13" customFormat="1" hidden="1">
      <c r="A2292" s="202"/>
      <c r="B2292" s="232"/>
      <c r="C2292" s="405"/>
      <c r="D2292" s="405"/>
      <c r="E2292" s="405"/>
      <c r="F2292" s="416"/>
      <c r="G2292" s="416"/>
      <c r="H2292" s="411">
        <f t="shared" si="70"/>
        <v>0</v>
      </c>
      <c r="I2292" s="411">
        <f t="shared" si="71"/>
        <v>0</v>
      </c>
    </row>
    <row r="2293" spans="1:9" s="13" customFormat="1" hidden="1">
      <c r="A2293" s="202"/>
      <c r="B2293" s="232"/>
      <c r="C2293" s="405"/>
      <c r="D2293" s="405"/>
      <c r="E2293" s="405"/>
      <c r="F2293" s="416"/>
      <c r="G2293" s="416"/>
      <c r="H2293" s="411">
        <f t="shared" si="70"/>
        <v>0</v>
      </c>
      <c r="I2293" s="411">
        <f t="shared" si="71"/>
        <v>0</v>
      </c>
    </row>
    <row r="2294" spans="1:9" s="13" customFormat="1" hidden="1">
      <c r="A2294" s="202"/>
      <c r="B2294" s="232"/>
      <c r="C2294" s="405"/>
      <c r="D2294" s="405"/>
      <c r="E2294" s="405"/>
      <c r="F2294" s="416"/>
      <c r="G2294" s="416"/>
      <c r="H2294" s="411">
        <f t="shared" si="70"/>
        <v>0</v>
      </c>
      <c r="I2294" s="411">
        <f t="shared" si="71"/>
        <v>0</v>
      </c>
    </row>
    <row r="2295" spans="1:9" s="13" customFormat="1" hidden="1">
      <c r="A2295" s="202"/>
      <c r="B2295" s="232"/>
      <c r="C2295" s="405"/>
      <c r="D2295" s="405"/>
      <c r="E2295" s="405"/>
      <c r="F2295" s="416"/>
      <c r="G2295" s="416"/>
      <c r="H2295" s="411">
        <f t="shared" si="70"/>
        <v>0</v>
      </c>
      <c r="I2295" s="411">
        <f t="shared" si="71"/>
        <v>0</v>
      </c>
    </row>
    <row r="2296" spans="1:9" s="13" customFormat="1" hidden="1">
      <c r="A2296" s="202"/>
      <c r="B2296" s="232"/>
      <c r="C2296" s="405"/>
      <c r="D2296" s="405"/>
      <c r="E2296" s="405"/>
      <c r="F2296" s="416"/>
      <c r="G2296" s="416"/>
      <c r="H2296" s="411">
        <f t="shared" si="70"/>
        <v>0</v>
      </c>
      <c r="I2296" s="411">
        <f t="shared" si="71"/>
        <v>0</v>
      </c>
    </row>
    <row r="2297" spans="1:9" s="13" customFormat="1" hidden="1">
      <c r="A2297" s="202"/>
      <c r="B2297" s="232"/>
      <c r="C2297" s="405"/>
      <c r="D2297" s="405"/>
      <c r="E2297" s="405"/>
      <c r="F2297" s="416"/>
      <c r="G2297" s="416"/>
      <c r="H2297" s="411">
        <f t="shared" si="70"/>
        <v>0</v>
      </c>
      <c r="I2297" s="411">
        <f t="shared" si="71"/>
        <v>0</v>
      </c>
    </row>
    <row r="2298" spans="1:9" s="13" customFormat="1" hidden="1">
      <c r="A2298" s="202"/>
      <c r="B2298" s="232"/>
      <c r="C2298" s="405"/>
      <c r="D2298" s="405"/>
      <c r="E2298" s="405"/>
      <c r="F2298" s="416"/>
      <c r="G2298" s="416"/>
      <c r="H2298" s="411">
        <f t="shared" si="70"/>
        <v>0</v>
      </c>
      <c r="I2298" s="411">
        <f t="shared" si="71"/>
        <v>0</v>
      </c>
    </row>
    <row r="2299" spans="1:9" s="13" customFormat="1" hidden="1">
      <c r="A2299" s="202"/>
      <c r="B2299" s="232"/>
      <c r="C2299" s="405"/>
      <c r="D2299" s="405"/>
      <c r="E2299" s="405"/>
      <c r="F2299" s="416"/>
      <c r="G2299" s="416"/>
      <c r="H2299" s="411">
        <f t="shared" si="70"/>
        <v>0</v>
      </c>
      <c r="I2299" s="411">
        <f t="shared" si="71"/>
        <v>0</v>
      </c>
    </row>
    <row r="2300" spans="1:9" s="13" customFormat="1" hidden="1">
      <c r="A2300" s="202"/>
      <c r="B2300" s="232"/>
      <c r="C2300" s="405"/>
      <c r="D2300" s="405"/>
      <c r="E2300" s="405"/>
      <c r="F2300" s="416"/>
      <c r="G2300" s="416"/>
      <c r="H2300" s="411">
        <f t="shared" si="70"/>
        <v>0</v>
      </c>
      <c r="I2300" s="411">
        <f t="shared" si="71"/>
        <v>0</v>
      </c>
    </row>
    <row r="2301" spans="1:9" s="13" customFormat="1" hidden="1">
      <c r="A2301" s="202"/>
      <c r="B2301" s="232"/>
      <c r="C2301" s="405"/>
      <c r="D2301" s="405"/>
      <c r="E2301" s="405"/>
      <c r="F2301" s="416"/>
      <c r="G2301" s="416"/>
      <c r="H2301" s="411">
        <f t="shared" si="70"/>
        <v>0</v>
      </c>
      <c r="I2301" s="411">
        <f t="shared" si="71"/>
        <v>0</v>
      </c>
    </row>
    <row r="2302" spans="1:9" s="13" customFormat="1" hidden="1">
      <c r="A2302" s="202"/>
      <c r="B2302" s="232"/>
      <c r="C2302" s="405"/>
      <c r="D2302" s="405"/>
      <c r="E2302" s="405"/>
      <c r="F2302" s="416"/>
      <c r="G2302" s="416"/>
      <c r="H2302" s="411">
        <f t="shared" si="70"/>
        <v>0</v>
      </c>
      <c r="I2302" s="411">
        <f t="shared" si="71"/>
        <v>0</v>
      </c>
    </row>
    <row r="2303" spans="1:9" s="13" customFormat="1" hidden="1">
      <c r="A2303" s="202"/>
      <c r="B2303" s="232"/>
      <c r="C2303" s="405"/>
      <c r="D2303" s="405"/>
      <c r="E2303" s="405"/>
      <c r="F2303" s="416"/>
      <c r="G2303" s="416"/>
      <c r="H2303" s="411">
        <f t="shared" si="70"/>
        <v>0</v>
      </c>
      <c r="I2303" s="411">
        <f t="shared" si="71"/>
        <v>0</v>
      </c>
    </row>
    <row r="2304" spans="1:9" s="13" customFormat="1" hidden="1">
      <c r="A2304" s="202"/>
      <c r="B2304" s="232"/>
      <c r="C2304" s="405"/>
      <c r="D2304" s="405"/>
      <c r="E2304" s="405"/>
      <c r="F2304" s="416"/>
      <c r="G2304" s="416"/>
      <c r="H2304" s="411">
        <f t="shared" si="70"/>
        <v>0</v>
      </c>
      <c r="I2304" s="411">
        <f t="shared" si="71"/>
        <v>0</v>
      </c>
    </row>
    <row r="2305" spans="1:9" s="13" customFormat="1" hidden="1">
      <c r="A2305" s="202"/>
      <c r="B2305" s="232"/>
      <c r="C2305" s="405"/>
      <c r="D2305" s="405"/>
      <c r="E2305" s="405"/>
      <c r="F2305" s="416"/>
      <c r="G2305" s="416"/>
      <c r="H2305" s="411">
        <f t="shared" si="70"/>
        <v>0</v>
      </c>
      <c r="I2305" s="411">
        <f t="shared" si="71"/>
        <v>0</v>
      </c>
    </row>
    <row r="2306" spans="1:9" s="13" customFormat="1" hidden="1">
      <c r="A2306" s="202"/>
      <c r="B2306" s="232"/>
      <c r="C2306" s="405"/>
      <c r="D2306" s="405"/>
      <c r="E2306" s="405"/>
      <c r="F2306" s="416"/>
      <c r="G2306" s="416"/>
      <c r="H2306" s="411">
        <f t="shared" si="70"/>
        <v>0</v>
      </c>
      <c r="I2306" s="411">
        <f t="shared" si="71"/>
        <v>0</v>
      </c>
    </row>
    <row r="2307" spans="1:9" s="13" customFormat="1" hidden="1">
      <c r="A2307" s="202"/>
      <c r="B2307" s="232"/>
      <c r="C2307" s="405"/>
      <c r="D2307" s="405"/>
      <c r="E2307" s="405"/>
      <c r="F2307" s="416"/>
      <c r="G2307" s="416"/>
      <c r="H2307" s="411">
        <f t="shared" si="70"/>
        <v>0</v>
      </c>
      <c r="I2307" s="411">
        <f t="shared" si="71"/>
        <v>0</v>
      </c>
    </row>
    <row r="2308" spans="1:9" s="13" customFormat="1" hidden="1">
      <c r="A2308" s="202"/>
      <c r="B2308" s="232"/>
      <c r="C2308" s="405"/>
      <c r="D2308" s="405"/>
      <c r="E2308" s="405"/>
      <c r="F2308" s="416"/>
      <c r="G2308" s="416"/>
      <c r="H2308" s="411">
        <f t="shared" si="70"/>
        <v>0</v>
      </c>
      <c r="I2308" s="411">
        <f t="shared" si="71"/>
        <v>0</v>
      </c>
    </row>
    <row r="2309" spans="1:9" s="13" customFormat="1" hidden="1">
      <c r="A2309" s="202"/>
      <c r="B2309" s="232"/>
      <c r="C2309" s="405"/>
      <c r="D2309" s="405"/>
      <c r="E2309" s="405"/>
      <c r="F2309" s="416"/>
      <c r="G2309" s="416"/>
      <c r="H2309" s="411">
        <f t="shared" si="70"/>
        <v>0</v>
      </c>
      <c r="I2309" s="411">
        <f t="shared" si="71"/>
        <v>0</v>
      </c>
    </row>
    <row r="2310" spans="1:9" s="13" customFormat="1" hidden="1">
      <c r="A2310" s="202"/>
      <c r="B2310" s="232"/>
      <c r="C2310" s="405"/>
      <c r="D2310" s="405"/>
      <c r="E2310" s="405"/>
      <c r="F2310" s="416"/>
      <c r="G2310" s="416"/>
      <c r="H2310" s="411">
        <f t="shared" si="70"/>
        <v>0</v>
      </c>
      <c r="I2310" s="411">
        <f t="shared" si="71"/>
        <v>0</v>
      </c>
    </row>
    <row r="2311" spans="1:9" s="13" customFormat="1" hidden="1">
      <c r="A2311" s="202"/>
      <c r="B2311" s="232"/>
      <c r="C2311" s="405"/>
      <c r="D2311" s="405"/>
      <c r="E2311" s="405"/>
      <c r="F2311" s="416"/>
      <c r="G2311" s="416"/>
      <c r="H2311" s="411">
        <f t="shared" si="70"/>
        <v>0</v>
      </c>
      <c r="I2311" s="411">
        <f t="shared" si="71"/>
        <v>0</v>
      </c>
    </row>
    <row r="2312" spans="1:9" s="13" customFormat="1" hidden="1">
      <c r="A2312" s="202"/>
      <c r="B2312" s="232"/>
      <c r="C2312" s="405"/>
      <c r="D2312" s="405"/>
      <c r="E2312" s="405"/>
      <c r="F2312" s="416"/>
      <c r="G2312" s="416"/>
      <c r="H2312" s="411">
        <f t="shared" si="70"/>
        <v>0</v>
      </c>
      <c r="I2312" s="411">
        <f t="shared" si="71"/>
        <v>0</v>
      </c>
    </row>
    <row r="2313" spans="1:9" s="13" customFormat="1" hidden="1">
      <c r="A2313" s="202"/>
      <c r="B2313" s="232"/>
      <c r="C2313" s="405"/>
      <c r="D2313" s="405"/>
      <c r="E2313" s="405"/>
      <c r="F2313" s="416"/>
      <c r="G2313" s="416"/>
      <c r="H2313" s="411">
        <f t="shared" ref="H2313:H2326" si="72">E2313+D2313-C2313</f>
        <v>0</v>
      </c>
      <c r="I2313" s="411">
        <f t="shared" ref="I2313:I2326" si="73">SUM(C2313:E2313)</f>
        <v>0</v>
      </c>
    </row>
    <row r="2314" spans="1:9" s="13" customFormat="1" hidden="1">
      <c r="A2314" s="202"/>
      <c r="B2314" s="232"/>
      <c r="C2314" s="405"/>
      <c r="D2314" s="405"/>
      <c r="E2314" s="405"/>
      <c r="F2314" s="416"/>
      <c r="G2314" s="416"/>
      <c r="H2314" s="411">
        <f t="shared" si="72"/>
        <v>0</v>
      </c>
      <c r="I2314" s="411">
        <f t="shared" si="73"/>
        <v>0</v>
      </c>
    </row>
    <row r="2315" spans="1:9" s="13" customFormat="1" hidden="1">
      <c r="A2315" s="202"/>
      <c r="B2315" s="232"/>
      <c r="C2315" s="405"/>
      <c r="D2315" s="405"/>
      <c r="E2315" s="405"/>
      <c r="F2315" s="416"/>
      <c r="G2315" s="416"/>
      <c r="H2315" s="411">
        <f t="shared" si="72"/>
        <v>0</v>
      </c>
      <c r="I2315" s="411">
        <f t="shared" si="73"/>
        <v>0</v>
      </c>
    </row>
    <row r="2316" spans="1:9" s="13" customFormat="1" hidden="1">
      <c r="A2316" s="202"/>
      <c r="B2316" s="232"/>
      <c r="C2316" s="405"/>
      <c r="D2316" s="405"/>
      <c r="E2316" s="405"/>
      <c r="F2316" s="416"/>
      <c r="G2316" s="416"/>
      <c r="H2316" s="411">
        <f t="shared" si="72"/>
        <v>0</v>
      </c>
      <c r="I2316" s="411">
        <f t="shared" si="73"/>
        <v>0</v>
      </c>
    </row>
    <row r="2317" spans="1:9" s="13" customFormat="1" hidden="1">
      <c r="A2317" s="202"/>
      <c r="B2317" s="232"/>
      <c r="C2317" s="405"/>
      <c r="D2317" s="405"/>
      <c r="E2317" s="405"/>
      <c r="F2317" s="416"/>
      <c r="G2317" s="416"/>
      <c r="H2317" s="411">
        <f t="shared" si="72"/>
        <v>0</v>
      </c>
      <c r="I2317" s="411">
        <f t="shared" si="73"/>
        <v>0</v>
      </c>
    </row>
    <row r="2318" spans="1:9" s="13" customFormat="1" hidden="1">
      <c r="A2318" s="202"/>
      <c r="B2318" s="232"/>
      <c r="C2318" s="405"/>
      <c r="D2318" s="405"/>
      <c r="E2318" s="405"/>
      <c r="F2318" s="416"/>
      <c r="G2318" s="416"/>
      <c r="H2318" s="411">
        <f t="shared" si="72"/>
        <v>0</v>
      </c>
      <c r="I2318" s="411">
        <f t="shared" si="73"/>
        <v>0</v>
      </c>
    </row>
    <row r="2319" spans="1:9" s="13" customFormat="1" hidden="1">
      <c r="A2319" s="512"/>
      <c r="B2319" s="513"/>
      <c r="C2319" s="504"/>
      <c r="D2319" s="504"/>
      <c r="E2319" s="504"/>
      <c r="F2319" s="416"/>
      <c r="G2319" s="416"/>
      <c r="H2319" s="411">
        <f t="shared" si="72"/>
        <v>0</v>
      </c>
      <c r="I2319" s="411">
        <f t="shared" si="73"/>
        <v>0</v>
      </c>
    </row>
    <row r="2320" spans="1:9">
      <c r="A2320" s="889" t="s">
        <v>564</v>
      </c>
      <c r="B2320" s="889"/>
      <c r="C2320" s="413">
        <f>C96+C194+C265+C308+C396+C449+C511+C555+C596+C650+C700+C739+C817+C918+C986+C1086+C1208+C1280+C1359+C1408+C1533+C1649+C1743+C1793+C1874+C1953+C2059+C2131+C2138+C2144+C2209+C2230+C2231+C2232+C2233+C2234+C2235+C2236+C2237+C2238+C2239+C2240+C2241+C2242+C2243+C2244+C2245+C2246+C2247+C2212+C2147+C2150+C2153+C2215+C2218</f>
        <v>3818262</v>
      </c>
      <c r="D2320" s="413">
        <f>D96+D194+D265+D308+D396+D449+D511+D555+D596+D650+D700+D739+D817+D918+D986+D1086+D1208+D1280+D1359+D1408+D1533+D1649+D1743+D1793+D1874+D1953+D2059+D2131+D2138+D2144+D2209+D2230+D2231+D2232+D2233+D2234+D2235+D2236+D2237+D2238+D2239+D2240+D2241+D2242+D2243+D2244+D2245+D2246+D2247+D2212+D2147+D2150+D2153+D2215+D2218</f>
        <v>1008262</v>
      </c>
      <c r="E2320" s="413">
        <f>E96+E194+E265+E308+E396+E449+E511+E555+E596+E650+E700+E739+E817+E918+E986+E1086+E1208+E1280+E1359+E1408+E1533+E1649+E1743+E1793+E1874+E1953+E2059+E2131+E2138+E2144+E2209+E2230+E2231+E2232+E2233+E2234+E2235+E2236+E2237+E2238+E2239+E2240+E2241+E2242+E2243+E2244+E2245+E2246+E2247+E2212+E2147+E2150+E2153+E2215+E2218</f>
        <v>2810000</v>
      </c>
      <c r="F2320" s="499">
        <f>F96+F194+F265+F308+F396+F449+F511+F555+F596+F650+F700+F739+F817+F918+F986+F1086+F1208+F1280+F1359+F1408+F1533+F1649+F1743+F1793+F1874+F1953+F2059+F2131+F2138+F2144+F2209+F2230+F2231+F2232+F2233+F2234+F2235+F2236+F2237+F2238+F2239+F2240+F2241+F2242+F2243+F2244+F2245+F2246+F2247</f>
        <v>0</v>
      </c>
      <c r="G2320" s="413">
        <f>G96+G194+G265+G308+G396+G449+G511+G555+G596+G650+G700+G739+G817+G918+G986+G1086+G1208+G1280+G1359+G1408+G1533+G1649+G1743+G1793+G1874+G1953+G2059+G2131+G2138+G2144+G2209+G2230+G2231+G2232+G2233+G2234+G2235+G2236+G2237+G2238+G2239+G2240+G2241+G2242+G2243+G2244+G2245+G2246+G2247</f>
        <v>0</v>
      </c>
      <c r="H2320" s="776">
        <f t="shared" si="72"/>
        <v>0</v>
      </c>
      <c r="I2320" s="776">
        <f t="shared" si="73"/>
        <v>7636524</v>
      </c>
    </row>
    <row r="2321" spans="1:13" s="13" customFormat="1" ht="37.5" hidden="1">
      <c r="A2321" s="534" t="s">
        <v>971</v>
      </c>
      <c r="B2321" s="517"/>
      <c r="C2321" s="535"/>
      <c r="D2321" s="536"/>
      <c r="E2321" s="535"/>
      <c r="F2321" s="432"/>
      <c r="G2321" s="432"/>
      <c r="H2321" s="411">
        <f t="shared" si="72"/>
        <v>0</v>
      </c>
      <c r="I2321" s="411">
        <f t="shared" si="73"/>
        <v>0</v>
      </c>
    </row>
    <row r="2322" spans="1:13" s="13" customFormat="1" ht="150">
      <c r="A2322" s="894" t="s">
        <v>899</v>
      </c>
      <c r="B2322" s="224" t="s">
        <v>786</v>
      </c>
      <c r="C2322" s="314">
        <v>500000</v>
      </c>
      <c r="D2322" s="314"/>
      <c r="E2322" s="314">
        <v>500000</v>
      </c>
      <c r="F2322" s="412"/>
      <c r="G2322" s="412"/>
      <c r="H2322" s="776">
        <f t="shared" si="72"/>
        <v>0</v>
      </c>
      <c r="I2322" s="776">
        <f t="shared" si="73"/>
        <v>1000000</v>
      </c>
      <c r="J2322" s="724"/>
    </row>
    <row r="2323" spans="1:13" s="13" customFormat="1" ht="90" customHeight="1">
      <c r="A2323" s="880"/>
      <c r="B2323" s="500" t="s">
        <v>785</v>
      </c>
      <c r="C2323" s="501">
        <v>210000</v>
      </c>
      <c r="D2323" s="501"/>
      <c r="E2323" s="501">
        <v>210000</v>
      </c>
      <c r="F2323" s="412"/>
      <c r="G2323" s="412"/>
      <c r="H2323" s="776">
        <f t="shared" si="72"/>
        <v>0</v>
      </c>
      <c r="I2323" s="776">
        <f t="shared" si="73"/>
        <v>420000</v>
      </c>
      <c r="J2323" s="724"/>
    </row>
    <row r="2324" spans="1:13" ht="75">
      <c r="A2324" s="880"/>
      <c r="B2324" s="224" t="s">
        <v>834</v>
      </c>
      <c r="C2324" s="314">
        <v>1100000</v>
      </c>
      <c r="D2324" s="314"/>
      <c r="E2324" s="314">
        <v>1100000</v>
      </c>
      <c r="F2324" s="412"/>
      <c r="G2324" s="412"/>
      <c r="H2324" s="776">
        <f t="shared" si="72"/>
        <v>0</v>
      </c>
      <c r="I2324" s="776">
        <f t="shared" si="73"/>
        <v>2200000</v>
      </c>
    </row>
    <row r="2325" spans="1:13" hidden="1">
      <c r="A2325" s="895"/>
      <c r="B2325" s="224" t="s">
        <v>900</v>
      </c>
      <c r="C2325" s="314">
        <f>SUBTOTAL(9,C2322:C2324)</f>
        <v>1810000</v>
      </c>
      <c r="D2325" s="314">
        <f>SUBTOTAL(9,D2322:D2324)</f>
        <v>0</v>
      </c>
      <c r="E2325" s="314">
        <f>SUBTOTAL(9,E2322:E2324)</f>
        <v>1810000</v>
      </c>
      <c r="F2325" s="412"/>
      <c r="G2325" s="412"/>
      <c r="H2325" s="411"/>
      <c r="I2325" s="411"/>
      <c r="J2325" s="160"/>
    </row>
    <row r="2326" spans="1:13">
      <c r="A2326" s="889" t="s">
        <v>900</v>
      </c>
      <c r="B2326" s="889"/>
      <c r="C2326" s="413">
        <f>C2320+C2325</f>
        <v>5628262</v>
      </c>
      <c r="D2326" s="413">
        <f>D2320+D2325</f>
        <v>1008262</v>
      </c>
      <c r="E2326" s="413">
        <f>E2320+E2325</f>
        <v>4620000</v>
      </c>
      <c r="F2326" s="412"/>
      <c r="G2326" s="412"/>
      <c r="H2326" s="776">
        <f t="shared" si="72"/>
        <v>0</v>
      </c>
      <c r="I2326" s="776">
        <f t="shared" si="73"/>
        <v>11256524</v>
      </c>
    </row>
    <row r="2327" spans="1:13">
      <c r="C2327" s="390"/>
      <c r="D2327" s="390"/>
      <c r="E2327" s="390"/>
      <c r="I2327" s="737">
        <v>1</v>
      </c>
    </row>
    <row r="2328" spans="1:13" ht="20.25">
      <c r="A2328" s="291" t="s">
        <v>987</v>
      </c>
      <c r="B2328" s="291"/>
      <c r="C2328" s="295"/>
      <c r="D2328" s="296"/>
      <c r="E2328" s="291" t="s">
        <v>988</v>
      </c>
      <c r="G2328" s="14"/>
      <c r="H2328" s="724"/>
      <c r="I2328" s="778">
        <v>1</v>
      </c>
      <c r="J2328" s="778"/>
      <c r="K2328" s="12"/>
      <c r="L2328" s="14"/>
      <c r="M2328" s="291"/>
    </row>
    <row r="2329" spans="1:13">
      <c r="C2329" s="390"/>
      <c r="D2329" s="390"/>
      <c r="E2329" s="390"/>
      <c r="I2329" s="737">
        <v>1</v>
      </c>
    </row>
    <row r="2330" spans="1:13" s="736" customFormat="1">
      <c r="C2330" s="779"/>
      <c r="D2330" s="779"/>
      <c r="E2330" s="779"/>
      <c r="F2330" s="13"/>
      <c r="G2330" s="13"/>
      <c r="I2330" s="737">
        <v>1</v>
      </c>
    </row>
    <row r="2331" spans="1:13" s="736" customFormat="1">
      <c r="C2331" s="779"/>
      <c r="D2331" s="779"/>
      <c r="E2331" s="779"/>
      <c r="F2331" s="13"/>
      <c r="G2331" s="13"/>
      <c r="I2331" s="737">
        <v>1</v>
      </c>
    </row>
    <row r="2332" spans="1:13" s="736" customFormat="1">
      <c r="C2332" s="779"/>
      <c r="D2332" s="779"/>
      <c r="E2332" s="779"/>
      <c r="F2332" s="13"/>
      <c r="G2332" s="13"/>
      <c r="I2332" s="737">
        <v>1</v>
      </c>
    </row>
    <row r="2333" spans="1:13" s="149" customFormat="1" hidden="1">
      <c r="C2333" s="230" t="b">
        <f>C2326=D2326+E2326</f>
        <v>1</v>
      </c>
      <c r="D2333" s="230">
        <f>D2326-дод5!AD81</f>
        <v>0</v>
      </c>
      <c r="E2333" s="230">
        <f>E2326-дод5!AX81</f>
        <v>0</v>
      </c>
    </row>
    <row r="2334" spans="1:13" s="13" customFormat="1" hidden="1">
      <c r="C2334" s="225"/>
      <c r="D2334" s="225"/>
      <c r="E2334" s="225"/>
    </row>
    <row r="2335" spans="1:13" s="13" customFormat="1" hidden="1">
      <c r="C2335" s="225"/>
      <c r="D2335" s="225"/>
      <c r="E2335" s="225"/>
    </row>
    <row r="2336" spans="1:13" s="13" customFormat="1" hidden="1">
      <c r="C2336" s="225"/>
      <c r="D2336" s="225"/>
      <c r="E2336" s="225"/>
    </row>
    <row r="2337" spans="3:8" s="13" customFormat="1" hidden="1">
      <c r="C2337" s="225"/>
      <c r="D2337" s="225"/>
      <c r="E2337" s="225"/>
    </row>
    <row r="2338" spans="3:8" s="13" customFormat="1" hidden="1">
      <c r="C2338" s="225"/>
      <c r="D2338" s="225"/>
      <c r="E2338" s="225"/>
    </row>
    <row r="2339" spans="3:8" s="13" customFormat="1" hidden="1">
      <c r="C2339" s="225"/>
      <c r="D2339" s="225"/>
      <c r="E2339" s="225"/>
    </row>
    <row r="2340" spans="3:8" s="13" customFormat="1" hidden="1">
      <c r="C2340" s="225"/>
      <c r="D2340" s="225"/>
      <c r="E2340" s="225"/>
    </row>
    <row r="2341" spans="3:8" s="13" customFormat="1" hidden="1">
      <c r="C2341" s="225"/>
      <c r="D2341" s="225"/>
      <c r="E2341" s="225"/>
    </row>
    <row r="2342" spans="3:8" s="13" customFormat="1" hidden="1">
      <c r="C2342" s="225"/>
      <c r="D2342" s="225"/>
      <c r="E2342" s="225"/>
    </row>
    <row r="2343" spans="3:8" s="13" customFormat="1" hidden="1">
      <c r="C2343" s="225"/>
      <c r="D2343" s="225"/>
      <c r="E2343" s="225"/>
    </row>
    <row r="2344" spans="3:8" s="13" customFormat="1" hidden="1">
      <c r="C2344" s="225"/>
      <c r="D2344" s="225"/>
      <c r="E2344" s="225"/>
    </row>
    <row r="2345" spans="3:8" s="13" customFormat="1" hidden="1">
      <c r="C2345" s="225"/>
      <c r="D2345" s="225"/>
      <c r="E2345" s="225"/>
    </row>
    <row r="2346" spans="3:8" s="13" customFormat="1" hidden="1">
      <c r="C2346" s="225"/>
      <c r="D2346" s="225"/>
      <c r="E2346" s="225"/>
    </row>
    <row r="2347" spans="3:8" s="777" customFormat="1">
      <c r="C2347" s="780" t="e">
        <f>C2326-#REF!</f>
        <v>#REF!</v>
      </c>
      <c r="D2347" s="780">
        <f>D2326-дод5!AD81</f>
        <v>0</v>
      </c>
      <c r="E2347" s="780">
        <f>E2326-дод5!AX81</f>
        <v>0</v>
      </c>
      <c r="F2347" s="13"/>
      <c r="G2347" s="13"/>
    </row>
    <row r="2348" spans="3:8" s="736" customFormat="1">
      <c r="C2348" s="780" t="e">
        <f>C2326-#REF!</f>
        <v>#REF!</v>
      </c>
      <c r="D2348" s="780">
        <f>D2326-дод5!AD81</f>
        <v>0</v>
      </c>
      <c r="E2348" s="780">
        <f>E2326-дод5!AX81</f>
        <v>0</v>
      </c>
      <c r="F2348" s="13"/>
      <c r="G2348" s="13"/>
      <c r="H2348" s="777"/>
    </row>
    <row r="2349" spans="3:8" s="736" customFormat="1">
      <c r="F2349" s="13"/>
      <c r="G2349" s="13"/>
    </row>
    <row r="2350" spans="3:8" s="736" customFormat="1">
      <c r="F2350" s="13"/>
      <c r="G2350" s="13"/>
    </row>
    <row r="2351" spans="3:8" s="736" customFormat="1">
      <c r="F2351" s="13"/>
      <c r="G2351" s="13"/>
    </row>
    <row r="2352" spans="3:8" s="736" customFormat="1">
      <c r="F2352" s="13"/>
      <c r="G2352" s="13"/>
    </row>
  </sheetData>
  <autoFilter ref="I1:I2346">
    <filterColumn colId="0">
      <customFilters and="1">
        <customFilter operator="greaterThan" val="0"/>
      </customFilters>
    </filterColumn>
  </autoFilter>
  <mergeCells count="41">
    <mergeCell ref="A2151:A2153"/>
    <mergeCell ref="A2213:A2215"/>
    <mergeCell ref="A2216:A2218"/>
    <mergeCell ref="A4:F4"/>
    <mergeCell ref="A8:A96"/>
    <mergeCell ref="A97:A194"/>
    <mergeCell ref="A195:A265"/>
    <mergeCell ref="A2326:B2326"/>
    <mergeCell ref="A2060:A2131"/>
    <mergeCell ref="A1794:A1874"/>
    <mergeCell ref="A1409:A1533"/>
    <mergeCell ref="A1534:A1649"/>
    <mergeCell ref="A2322:A2325"/>
    <mergeCell ref="A2132:A2138"/>
    <mergeCell ref="A1650:A1743"/>
    <mergeCell ref="A2320:B2320"/>
    <mergeCell ref="A1954:A2059"/>
    <mergeCell ref="A1875:A1953"/>
    <mergeCell ref="A2139:A2144"/>
    <mergeCell ref="A2145:A2147"/>
    <mergeCell ref="A2210:A2212"/>
    <mergeCell ref="A2154:A2209"/>
    <mergeCell ref="A2148:A2150"/>
    <mergeCell ref="A266:A308"/>
    <mergeCell ref="A1087:A1208"/>
    <mergeCell ref="A987:A1086"/>
    <mergeCell ref="A701:A739"/>
    <mergeCell ref="A740:A817"/>
    <mergeCell ref="A818:A918"/>
    <mergeCell ref="A309:A396"/>
    <mergeCell ref="A919:A986"/>
    <mergeCell ref="A651:A700"/>
    <mergeCell ref="A556:A596"/>
    <mergeCell ref="A397:A449"/>
    <mergeCell ref="A1744:A1793"/>
    <mergeCell ref="A512:A555"/>
    <mergeCell ref="A597:A650"/>
    <mergeCell ref="A1209:A1280"/>
    <mergeCell ref="A1281:A1359"/>
    <mergeCell ref="A1360:A1408"/>
    <mergeCell ref="A450:A511"/>
  </mergeCells>
  <phoneticPr fontId="0" type="noConversion"/>
  <printOptions horizontalCentered="1"/>
  <pageMargins left="0.39370078740157483" right="0" top="7.874015748031496E-2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254"/>
  <sheetViews>
    <sheetView showZeros="0" view="pageBreakPreview" zoomScale="60" zoomScaleNormal="75" workbookViewId="0">
      <pane xSplit="5" ySplit="19" topLeftCell="H23" activePane="bottomRight" state="frozen"/>
      <selection pane="topRight" activeCell="F1" sqref="F1"/>
      <selection pane="bottomLeft" activeCell="A20" sqref="A20"/>
      <selection pane="bottomRight" activeCell="A88" sqref="A88:IV100"/>
    </sheetView>
  </sheetViews>
  <sheetFormatPr defaultRowHeight="12.75"/>
  <cols>
    <col min="1" max="1" width="21.85546875" hidden="1" customWidth="1"/>
    <col min="2" max="2" width="19.85546875" customWidth="1"/>
    <col min="3" max="4" width="22.7109375" customWidth="1"/>
    <col min="5" max="5" width="49.28515625" customWidth="1"/>
    <col min="6" max="6" width="94.42578125" customWidth="1"/>
    <col min="7" max="7" width="18.42578125" customWidth="1"/>
    <col min="8" max="8" width="13.28515625" customWidth="1"/>
    <col min="9" max="9" width="16.28515625" customWidth="1"/>
    <col min="10" max="10" width="16.5703125" customWidth="1"/>
  </cols>
  <sheetData>
    <row r="1" spans="1:12" ht="18.75">
      <c r="A1" s="2"/>
      <c r="B1" s="2"/>
      <c r="C1" s="2"/>
      <c r="D1" s="2"/>
      <c r="E1" s="2"/>
      <c r="F1" s="2"/>
      <c r="G1" s="2"/>
      <c r="H1" s="2"/>
      <c r="I1" s="900" t="s">
        <v>536</v>
      </c>
      <c r="J1" s="900"/>
    </row>
    <row r="2" spans="1:12" ht="18.75">
      <c r="A2" s="2"/>
      <c r="B2" s="2"/>
      <c r="C2" s="2"/>
      <c r="D2" s="2"/>
      <c r="E2" s="2"/>
      <c r="F2" s="2"/>
      <c r="G2" s="2"/>
      <c r="H2" s="2"/>
      <c r="I2" s="900" t="s">
        <v>576</v>
      </c>
      <c r="J2" s="900"/>
    </row>
    <row r="3" spans="1:12" ht="18.75">
      <c r="A3" s="2"/>
      <c r="B3" s="2"/>
      <c r="C3" s="2"/>
      <c r="D3" s="2"/>
      <c r="E3" s="2"/>
      <c r="F3" s="2"/>
      <c r="G3" s="2"/>
      <c r="H3" s="2"/>
      <c r="I3" s="900" t="s">
        <v>66</v>
      </c>
      <c r="J3" s="900"/>
    </row>
    <row r="4" spans="1:12">
      <c r="A4" s="150"/>
      <c r="B4" s="150"/>
      <c r="C4" s="150"/>
      <c r="D4" s="150"/>
      <c r="E4" s="150"/>
      <c r="F4" s="150"/>
      <c r="G4" s="903"/>
      <c r="H4" s="903"/>
      <c r="I4" s="903"/>
      <c r="J4" s="903"/>
      <c r="L4" s="144"/>
    </row>
    <row r="5" spans="1:12" ht="18.75">
      <c r="B5" s="902" t="s">
        <v>12</v>
      </c>
      <c r="C5" s="902"/>
      <c r="D5" s="902"/>
      <c r="E5" s="902"/>
      <c r="F5" s="902"/>
      <c r="G5" s="902"/>
      <c r="H5" s="902"/>
      <c r="I5" s="902"/>
      <c r="J5" s="902"/>
    </row>
    <row r="6" spans="1:12" ht="18.75">
      <c r="A6" s="194"/>
      <c r="B6" s="194"/>
      <c r="C6" s="194"/>
      <c r="D6" s="194"/>
      <c r="E6" s="194"/>
      <c r="F6" s="194"/>
      <c r="G6" s="194"/>
      <c r="H6" s="194"/>
      <c r="I6" s="194"/>
      <c r="J6" s="131" t="s">
        <v>38</v>
      </c>
    </row>
    <row r="7" spans="1:12" ht="93.75">
      <c r="A7" s="195" t="s">
        <v>31</v>
      </c>
      <c r="B7" s="803" t="s">
        <v>399</v>
      </c>
      <c r="C7" s="803" t="s">
        <v>397</v>
      </c>
      <c r="D7" s="803" t="s">
        <v>76</v>
      </c>
      <c r="E7" s="806" t="s">
        <v>398</v>
      </c>
      <c r="F7" s="901" t="s">
        <v>382</v>
      </c>
      <c r="G7" s="901" t="s">
        <v>518</v>
      </c>
      <c r="H7" s="901" t="s">
        <v>124</v>
      </c>
      <c r="I7" s="901" t="s">
        <v>521</v>
      </c>
      <c r="J7" s="901" t="s">
        <v>125</v>
      </c>
    </row>
    <row r="8" spans="1:12" ht="112.5">
      <c r="A8" s="195" t="s">
        <v>703</v>
      </c>
      <c r="B8" s="804"/>
      <c r="C8" s="804"/>
      <c r="D8" s="804"/>
      <c r="E8" s="807"/>
      <c r="F8" s="901"/>
      <c r="G8" s="901"/>
      <c r="H8" s="901"/>
      <c r="I8" s="901"/>
      <c r="J8" s="901"/>
    </row>
    <row r="9" spans="1:12" ht="37.5" hidden="1">
      <c r="A9" s="196" t="s">
        <v>486</v>
      </c>
      <c r="B9" s="804"/>
      <c r="C9" s="804"/>
      <c r="D9" s="804"/>
      <c r="E9" s="807"/>
      <c r="F9" s="197" t="s">
        <v>818</v>
      </c>
      <c r="G9" s="195"/>
      <c r="H9" s="195"/>
      <c r="I9" s="195"/>
      <c r="J9" s="198">
        <f>J10+J11</f>
        <v>0</v>
      </c>
    </row>
    <row r="10" spans="1:12" ht="56.25" hidden="1">
      <c r="A10" s="189">
        <v>150101</v>
      </c>
      <c r="B10" s="804"/>
      <c r="C10" s="804"/>
      <c r="D10" s="804"/>
      <c r="E10" s="807"/>
      <c r="F10" s="200" t="s">
        <v>760</v>
      </c>
      <c r="G10" s="201"/>
      <c r="H10" s="202"/>
      <c r="I10" s="201"/>
      <c r="J10" s="203"/>
    </row>
    <row r="11" spans="1:12" ht="75" hidden="1">
      <c r="A11" s="189">
        <v>150101</v>
      </c>
      <c r="B11" s="804"/>
      <c r="C11" s="804"/>
      <c r="D11" s="804"/>
      <c r="E11" s="807"/>
      <c r="F11" s="204" t="s">
        <v>873</v>
      </c>
      <c r="G11" s="201"/>
      <c r="H11" s="202"/>
      <c r="I11" s="201"/>
      <c r="J11" s="203"/>
    </row>
    <row r="12" spans="1:12" ht="18.75" hidden="1">
      <c r="A12" s="205">
        <v>14</v>
      </c>
      <c r="B12" s="805"/>
      <c r="C12" s="805"/>
      <c r="D12" s="805"/>
      <c r="E12" s="808"/>
      <c r="G12" s="201"/>
      <c r="H12" s="202"/>
      <c r="I12" s="201"/>
      <c r="J12" s="198">
        <f>J13</f>
        <v>0</v>
      </c>
    </row>
    <row r="13" spans="1:12" ht="18.75" hidden="1">
      <c r="A13" s="189">
        <v>150101</v>
      </c>
      <c r="B13" s="189"/>
      <c r="C13" s="189"/>
      <c r="D13" s="189"/>
      <c r="E13" s="199" t="s">
        <v>37</v>
      </c>
      <c r="F13" s="204"/>
      <c r="G13" s="201"/>
      <c r="H13" s="202"/>
      <c r="I13" s="201"/>
      <c r="J13" s="203"/>
    </row>
    <row r="14" spans="1:12" s="147" customFormat="1" ht="56.25" hidden="1">
      <c r="A14" s="205">
        <v>15</v>
      </c>
      <c r="B14" s="205"/>
      <c r="C14" s="205"/>
      <c r="D14" s="205"/>
      <c r="E14" s="197" t="s">
        <v>21</v>
      </c>
      <c r="F14" s="197"/>
      <c r="G14" s="331"/>
      <c r="H14" s="331"/>
      <c r="I14" s="333"/>
      <c r="J14" s="206">
        <f>SUM(J15:J17)</f>
        <v>0</v>
      </c>
    </row>
    <row r="15" spans="1:12" s="147" customFormat="1" ht="37.5" hidden="1">
      <c r="A15" s="371">
        <v>150101</v>
      </c>
      <c r="B15" s="371"/>
      <c r="C15" s="371"/>
      <c r="D15" s="371"/>
      <c r="E15" s="199" t="s">
        <v>37</v>
      </c>
      <c r="F15" s="200" t="s">
        <v>809</v>
      </c>
      <c r="G15" s="201"/>
      <c r="H15" s="207"/>
      <c r="I15" s="201"/>
      <c r="J15" s="208"/>
    </row>
    <row r="16" spans="1:12" s="147" customFormat="1" ht="37.5" hidden="1">
      <c r="A16" s="371">
        <v>150101</v>
      </c>
      <c r="B16" s="371"/>
      <c r="C16" s="371"/>
      <c r="D16" s="371"/>
      <c r="E16" s="199" t="s">
        <v>37</v>
      </c>
      <c r="F16" s="200" t="s">
        <v>33</v>
      </c>
      <c r="G16" s="201"/>
      <c r="H16" s="207"/>
      <c r="I16" s="201"/>
      <c r="J16" s="208"/>
    </row>
    <row r="17" spans="1:10" s="147" customFormat="1" ht="225" hidden="1">
      <c r="A17" s="371">
        <v>150107</v>
      </c>
      <c r="B17" s="371"/>
      <c r="C17" s="371"/>
      <c r="D17" s="371"/>
      <c r="E17" s="199" t="s">
        <v>376</v>
      </c>
      <c r="F17" s="200"/>
      <c r="G17" s="201"/>
      <c r="H17" s="207"/>
      <c r="I17" s="201"/>
      <c r="J17" s="208"/>
    </row>
    <row r="18" spans="1:10" ht="56.25" hidden="1">
      <c r="A18" s="447" t="s">
        <v>882</v>
      </c>
      <c r="B18" s="447"/>
      <c r="C18" s="447"/>
      <c r="D18" s="447"/>
      <c r="E18" s="197" t="s">
        <v>877</v>
      </c>
      <c r="F18" s="372"/>
      <c r="G18" s="201"/>
      <c r="H18" s="207"/>
      <c r="I18" s="201"/>
      <c r="J18" s="206">
        <f>J19</f>
        <v>0</v>
      </c>
    </row>
    <row r="19" spans="1:10" ht="37.5" hidden="1">
      <c r="A19" s="189">
        <v>150101</v>
      </c>
      <c r="B19" s="189"/>
      <c r="C19" s="189"/>
      <c r="D19" s="189"/>
      <c r="E19" s="199" t="s">
        <v>37</v>
      </c>
      <c r="F19" s="200" t="s">
        <v>377</v>
      </c>
      <c r="G19" s="201"/>
      <c r="H19" s="207"/>
      <c r="I19" s="201"/>
      <c r="J19" s="208"/>
    </row>
    <row r="20" spans="1:10" ht="31.5">
      <c r="A20" s="559">
        <v>24</v>
      </c>
      <c r="B20" s="559" t="s">
        <v>322</v>
      </c>
      <c r="C20" s="559"/>
      <c r="D20" s="559"/>
      <c r="E20" s="635" t="s">
        <v>765</v>
      </c>
      <c r="F20" s="559"/>
      <c r="G20" s="559"/>
      <c r="H20" s="559"/>
      <c r="I20" s="559"/>
      <c r="J20" s="607">
        <f>J22+J24</f>
        <v>61000</v>
      </c>
    </row>
    <row r="21" spans="1:10" ht="31.5">
      <c r="A21" s="559"/>
      <c r="B21" s="559" t="s">
        <v>323</v>
      </c>
      <c r="C21" s="559"/>
      <c r="D21" s="559"/>
      <c r="E21" s="635" t="s">
        <v>765</v>
      </c>
      <c r="F21" s="559"/>
      <c r="G21" s="559"/>
      <c r="H21" s="559"/>
      <c r="I21" s="559"/>
      <c r="J21" s="607">
        <f>J22+J23</f>
        <v>61000</v>
      </c>
    </row>
    <row r="22" spans="1:10" ht="37.5">
      <c r="A22" s="56">
        <v>150101</v>
      </c>
      <c r="B22" s="62" t="s">
        <v>442</v>
      </c>
      <c r="C22" s="62" t="s">
        <v>443</v>
      </c>
      <c r="D22" s="62" t="s">
        <v>444</v>
      </c>
      <c r="E22" s="640" t="s">
        <v>359</v>
      </c>
      <c r="F22" s="602" t="s">
        <v>982</v>
      </c>
      <c r="G22" s="201">
        <v>1970000</v>
      </c>
      <c r="H22" s="207">
        <v>44.4</v>
      </c>
      <c r="I22" s="201">
        <v>1093600</v>
      </c>
      <c r="J22" s="208">
        <v>1000</v>
      </c>
    </row>
    <row r="23" spans="1:10" ht="15.75">
      <c r="A23" s="544"/>
      <c r="B23" s="549" t="s">
        <v>655</v>
      </c>
      <c r="C23" s="549" t="s">
        <v>656</v>
      </c>
      <c r="D23" s="549"/>
      <c r="E23" s="637" t="s">
        <v>657</v>
      </c>
      <c r="F23" s="545"/>
      <c r="G23" s="545"/>
      <c r="H23" s="545"/>
      <c r="I23" s="545"/>
      <c r="J23" s="611">
        <f>J24</f>
        <v>60000</v>
      </c>
    </row>
    <row r="24" spans="1:10" s="593" customFormat="1" ht="47.25">
      <c r="A24" s="567">
        <v>150203</v>
      </c>
      <c r="B24" s="568" t="s">
        <v>652</v>
      </c>
      <c r="C24" s="568" t="s">
        <v>653</v>
      </c>
      <c r="D24" s="568" t="s">
        <v>436</v>
      </c>
      <c r="E24" s="639" t="s">
        <v>654</v>
      </c>
      <c r="F24" s="603" t="s">
        <v>751</v>
      </c>
      <c r="G24" s="604"/>
      <c r="H24" s="605"/>
      <c r="I24" s="604"/>
      <c r="J24" s="606">
        <v>60000</v>
      </c>
    </row>
    <row r="25" spans="1:10" ht="63">
      <c r="A25" s="560">
        <v>47</v>
      </c>
      <c r="B25" s="559" t="s">
        <v>583</v>
      </c>
      <c r="C25" s="559"/>
      <c r="D25" s="559"/>
      <c r="E25" s="635" t="s">
        <v>339</v>
      </c>
      <c r="F25" s="559"/>
      <c r="G25" s="559"/>
      <c r="H25" s="559"/>
      <c r="I25" s="559"/>
      <c r="J25" s="607">
        <f>J27+J28+J29+J30+J31+J33+J35+J36</f>
        <v>5000000</v>
      </c>
    </row>
    <row r="26" spans="1:10" ht="63">
      <c r="A26" s="560"/>
      <c r="B26" s="559" t="s">
        <v>584</v>
      </c>
      <c r="C26" s="559"/>
      <c r="D26" s="559"/>
      <c r="E26" s="635" t="s">
        <v>339</v>
      </c>
      <c r="F26" s="559"/>
      <c r="G26" s="559"/>
      <c r="H26" s="559"/>
      <c r="I26" s="559"/>
      <c r="J26" s="607">
        <f>J32+J33+J34</f>
        <v>5000000</v>
      </c>
    </row>
    <row r="27" spans="1:10" ht="37.5">
      <c r="A27" s="904">
        <v>150101</v>
      </c>
      <c r="B27" s="905" t="s">
        <v>585</v>
      </c>
      <c r="C27" s="905" t="s">
        <v>443</v>
      </c>
      <c r="D27" s="905" t="s">
        <v>444</v>
      </c>
      <c r="E27" s="898" t="s">
        <v>359</v>
      </c>
      <c r="F27" s="608" t="s">
        <v>752</v>
      </c>
      <c r="G27" s="201"/>
      <c r="H27" s="207"/>
      <c r="I27" s="201"/>
      <c r="J27" s="208">
        <v>1000000</v>
      </c>
    </row>
    <row r="28" spans="1:10" ht="18.75">
      <c r="A28" s="904"/>
      <c r="B28" s="906"/>
      <c r="C28" s="906"/>
      <c r="D28" s="906"/>
      <c r="E28" s="899"/>
      <c r="F28" s="608" t="s">
        <v>753</v>
      </c>
      <c r="G28" s="201"/>
      <c r="H28" s="207"/>
      <c r="I28" s="201"/>
      <c r="J28" s="208">
        <v>500000</v>
      </c>
    </row>
    <row r="29" spans="1:10" ht="37.5">
      <c r="A29" s="904"/>
      <c r="B29" s="906"/>
      <c r="C29" s="906"/>
      <c r="D29" s="906"/>
      <c r="E29" s="899"/>
      <c r="F29" s="608" t="s">
        <v>401</v>
      </c>
      <c r="G29" s="201"/>
      <c r="H29" s="207"/>
      <c r="I29" s="201"/>
      <c r="J29" s="208">
        <v>1000000</v>
      </c>
    </row>
    <row r="30" spans="1:10" ht="75">
      <c r="A30" s="904"/>
      <c r="B30" s="906"/>
      <c r="C30" s="906"/>
      <c r="D30" s="906"/>
      <c r="E30" s="899"/>
      <c r="F30" s="608" t="s">
        <v>754</v>
      </c>
      <c r="G30" s="201"/>
      <c r="H30" s="207"/>
      <c r="I30" s="201"/>
      <c r="J30" s="208">
        <v>600000</v>
      </c>
    </row>
    <row r="31" spans="1:10" ht="37.5">
      <c r="A31" s="904"/>
      <c r="B31" s="906"/>
      <c r="C31" s="906"/>
      <c r="D31" s="906"/>
      <c r="E31" s="899"/>
      <c r="F31" s="608" t="s">
        <v>755</v>
      </c>
      <c r="G31" s="201"/>
      <c r="H31" s="207"/>
      <c r="I31" s="201"/>
      <c r="J31" s="208">
        <v>500000</v>
      </c>
    </row>
    <row r="32" spans="1:10" ht="18.75">
      <c r="A32" s="56"/>
      <c r="B32" s="657"/>
      <c r="C32" s="653"/>
      <c r="D32" s="653"/>
      <c r="E32" s="654" t="s">
        <v>392</v>
      </c>
      <c r="F32" s="655"/>
      <c r="G32" s="333"/>
      <c r="H32" s="612"/>
      <c r="I32" s="333"/>
      <c r="J32" s="206">
        <f>J27+J28+J29+J30+J31</f>
        <v>3600000</v>
      </c>
    </row>
    <row r="33" spans="1:10" ht="56.25">
      <c r="A33" s="56">
        <v>150119</v>
      </c>
      <c r="B33" s="656" t="s">
        <v>658</v>
      </c>
      <c r="C33" s="656" t="s">
        <v>659</v>
      </c>
      <c r="D33" s="656" t="s">
        <v>229</v>
      </c>
      <c r="E33" s="641" t="s">
        <v>660</v>
      </c>
      <c r="F33" s="200" t="s">
        <v>402</v>
      </c>
      <c r="G33" s="201"/>
      <c r="H33" s="207"/>
      <c r="I33" s="201"/>
      <c r="J33" s="208">
        <v>200000</v>
      </c>
    </row>
    <row r="34" spans="1:10" ht="15.75">
      <c r="A34" s="544"/>
      <c r="B34" s="549" t="s">
        <v>664</v>
      </c>
      <c r="C34" s="549" t="s">
        <v>656</v>
      </c>
      <c r="D34" s="549"/>
      <c r="E34" s="637" t="s">
        <v>657</v>
      </c>
      <c r="F34" s="545"/>
      <c r="G34" s="545"/>
      <c r="H34" s="545"/>
      <c r="I34" s="545"/>
      <c r="J34" s="625">
        <f>J35+J36</f>
        <v>1200000</v>
      </c>
    </row>
    <row r="35" spans="1:10" ht="56.25">
      <c r="A35" s="910">
        <v>150201</v>
      </c>
      <c r="B35" s="911" t="s">
        <v>661</v>
      </c>
      <c r="C35" s="911" t="s">
        <v>662</v>
      </c>
      <c r="D35" s="911" t="s">
        <v>436</v>
      </c>
      <c r="E35" s="913" t="s">
        <v>663</v>
      </c>
      <c r="F35" s="609" t="s">
        <v>756</v>
      </c>
      <c r="G35" s="604"/>
      <c r="H35" s="605"/>
      <c r="I35" s="604"/>
      <c r="J35" s="606">
        <v>600000</v>
      </c>
    </row>
    <row r="36" spans="1:10" s="220" customFormat="1" ht="37.5">
      <c r="A36" s="910"/>
      <c r="B36" s="912"/>
      <c r="C36" s="912"/>
      <c r="D36" s="912"/>
      <c r="E36" s="914"/>
      <c r="F36" s="610" t="s">
        <v>757</v>
      </c>
      <c r="G36" s="604"/>
      <c r="H36" s="605"/>
      <c r="I36" s="604"/>
      <c r="J36" s="606">
        <v>600000</v>
      </c>
    </row>
    <row r="37" spans="1:10" s="220" customFormat="1" ht="78" hidden="1" customHeight="1">
      <c r="A37" s="460"/>
      <c r="B37" s="600"/>
      <c r="C37" s="600"/>
      <c r="D37" s="600"/>
      <c r="E37" s="600"/>
      <c r="F37" s="455"/>
      <c r="G37" s="448"/>
      <c r="H37" s="207"/>
      <c r="I37" s="201"/>
      <c r="J37" s="208"/>
    </row>
    <row r="38" spans="1:10" s="220" customFormat="1" ht="78" hidden="1" customHeight="1">
      <c r="A38" s="460"/>
      <c r="B38" s="600"/>
      <c r="C38" s="600"/>
      <c r="D38" s="600"/>
      <c r="E38" s="600"/>
      <c r="F38" s="455"/>
      <c r="G38" s="448"/>
      <c r="H38" s="207"/>
      <c r="I38" s="201"/>
      <c r="J38" s="208"/>
    </row>
    <row r="39" spans="1:10" s="220" customFormat="1" ht="78" hidden="1" customHeight="1">
      <c r="A39" s="460"/>
      <c r="B39" s="600"/>
      <c r="C39" s="600"/>
      <c r="D39" s="600"/>
      <c r="E39" s="600"/>
      <c r="F39" s="455"/>
      <c r="G39" s="448"/>
      <c r="H39" s="207"/>
      <c r="I39" s="201"/>
      <c r="J39" s="208"/>
    </row>
    <row r="40" spans="1:10" s="220" customFormat="1" ht="78" hidden="1" customHeight="1">
      <c r="A40" s="460"/>
      <c r="B40" s="600"/>
      <c r="C40" s="600"/>
      <c r="D40" s="600"/>
      <c r="E40" s="600"/>
      <c r="F40" s="455"/>
      <c r="G40" s="448"/>
      <c r="H40" s="207"/>
      <c r="I40" s="201"/>
      <c r="J40" s="208"/>
    </row>
    <row r="41" spans="1:10" s="220" customFormat="1" ht="78" hidden="1" customHeight="1">
      <c r="A41" s="460"/>
      <c r="B41" s="600"/>
      <c r="C41" s="600"/>
      <c r="D41" s="600"/>
      <c r="E41" s="600"/>
      <c r="F41" s="455"/>
      <c r="G41" s="448"/>
      <c r="H41" s="207"/>
      <c r="I41" s="201"/>
      <c r="J41" s="208"/>
    </row>
    <row r="42" spans="1:10" s="220" customFormat="1" ht="78" hidden="1" customHeight="1">
      <c r="A42" s="460"/>
      <c r="B42" s="600"/>
      <c r="C42" s="600"/>
      <c r="D42" s="600"/>
      <c r="E42" s="600"/>
      <c r="F42" s="455"/>
      <c r="G42" s="448"/>
      <c r="H42" s="207"/>
      <c r="I42" s="201"/>
      <c r="J42" s="208"/>
    </row>
    <row r="43" spans="1:10" s="220" customFormat="1" ht="78" hidden="1" customHeight="1">
      <c r="A43" s="460"/>
      <c r="B43" s="600"/>
      <c r="C43" s="600"/>
      <c r="D43" s="600"/>
      <c r="E43" s="600"/>
      <c r="F43" s="455"/>
      <c r="G43" s="448"/>
      <c r="H43" s="207"/>
      <c r="I43" s="201"/>
      <c r="J43" s="208"/>
    </row>
    <row r="44" spans="1:10" s="220" customFormat="1" ht="78" hidden="1" customHeight="1">
      <c r="A44" s="460"/>
      <c r="B44" s="600"/>
      <c r="C44" s="600"/>
      <c r="D44" s="600"/>
      <c r="E44" s="600"/>
      <c r="F44" s="455"/>
      <c r="G44" s="448"/>
      <c r="H44" s="207"/>
      <c r="I44" s="201"/>
      <c r="J44" s="208"/>
    </row>
    <row r="45" spans="1:10" s="220" customFormat="1" ht="78" hidden="1" customHeight="1">
      <c r="A45" s="460"/>
      <c r="B45" s="600"/>
      <c r="C45" s="600"/>
      <c r="D45" s="600"/>
      <c r="E45" s="600"/>
      <c r="F45" s="455"/>
      <c r="G45" s="448"/>
      <c r="H45" s="207"/>
      <c r="I45" s="201"/>
      <c r="J45" s="208"/>
    </row>
    <row r="46" spans="1:10" s="220" customFormat="1" ht="78" hidden="1" customHeight="1">
      <c r="A46" s="460"/>
      <c r="B46" s="600"/>
      <c r="C46" s="600"/>
      <c r="D46" s="600"/>
      <c r="E46" s="600"/>
      <c r="F46" s="455"/>
      <c r="G46" s="448"/>
      <c r="H46" s="207"/>
      <c r="I46" s="201"/>
      <c r="J46" s="208"/>
    </row>
    <row r="47" spans="1:10" s="220" customFormat="1" ht="78" hidden="1" customHeight="1">
      <c r="A47" s="460"/>
      <c r="B47" s="600"/>
      <c r="C47" s="600"/>
      <c r="D47" s="600"/>
      <c r="E47" s="600"/>
      <c r="F47" s="455"/>
      <c r="G47" s="448"/>
      <c r="H47" s="207"/>
      <c r="I47" s="201"/>
      <c r="J47" s="208"/>
    </row>
    <row r="48" spans="1:10" s="220" customFormat="1" ht="78" hidden="1" customHeight="1">
      <c r="A48" s="460"/>
      <c r="B48" s="600"/>
      <c r="C48" s="600"/>
      <c r="D48" s="600"/>
      <c r="E48" s="600"/>
      <c r="F48" s="455"/>
      <c r="G48" s="448"/>
      <c r="H48" s="207"/>
      <c r="I48" s="201"/>
      <c r="J48" s="208"/>
    </row>
    <row r="49" spans="1:10" s="220" customFormat="1" ht="78" hidden="1" customHeight="1">
      <c r="A49" s="460"/>
      <c r="B49" s="600"/>
      <c r="C49" s="600"/>
      <c r="D49" s="600"/>
      <c r="E49" s="600"/>
      <c r="F49" s="455"/>
      <c r="G49" s="448"/>
      <c r="H49" s="207"/>
      <c r="I49" s="201"/>
      <c r="J49" s="208"/>
    </row>
    <row r="50" spans="1:10" s="220" customFormat="1" ht="78" hidden="1" customHeight="1">
      <c r="A50" s="460"/>
      <c r="B50" s="600"/>
      <c r="C50" s="600"/>
      <c r="D50" s="600"/>
      <c r="E50" s="600"/>
      <c r="F50" s="457"/>
      <c r="G50" s="458"/>
      <c r="H50" s="207"/>
      <c r="I50" s="201"/>
      <c r="J50" s="208"/>
    </row>
    <row r="51" spans="1:10" s="220" customFormat="1" ht="78" hidden="1" customHeight="1">
      <c r="A51" s="460"/>
      <c r="B51" s="600"/>
      <c r="C51" s="600"/>
      <c r="D51" s="600"/>
      <c r="E51" s="600"/>
      <c r="F51" s="459"/>
      <c r="G51" s="458"/>
      <c r="H51" s="207"/>
      <c r="I51" s="201"/>
      <c r="J51" s="208"/>
    </row>
    <row r="52" spans="1:10" s="220" customFormat="1" ht="78" hidden="1" customHeight="1">
      <c r="A52" s="460"/>
      <c r="B52" s="600"/>
      <c r="C52" s="600"/>
      <c r="D52" s="600"/>
      <c r="E52" s="600"/>
      <c r="F52" s="459"/>
      <c r="G52" s="458"/>
      <c r="H52" s="207"/>
      <c r="I52" s="201"/>
      <c r="J52" s="208"/>
    </row>
    <row r="53" spans="1:10" s="220" customFormat="1" ht="78" hidden="1" customHeight="1">
      <c r="A53" s="460"/>
      <c r="B53" s="600"/>
      <c r="C53" s="600"/>
      <c r="D53" s="600"/>
      <c r="E53" s="600"/>
      <c r="F53" s="455"/>
      <c r="G53" s="448"/>
      <c r="H53" s="207"/>
      <c r="I53" s="201"/>
      <c r="J53" s="208"/>
    </row>
    <row r="54" spans="1:10" s="220" customFormat="1" ht="78" hidden="1" customHeight="1">
      <c r="A54" s="460"/>
      <c r="B54" s="600"/>
      <c r="C54" s="600"/>
      <c r="D54" s="600"/>
      <c r="E54" s="600"/>
      <c r="F54" s="455"/>
      <c r="G54" s="448"/>
      <c r="H54" s="207"/>
      <c r="I54" s="201"/>
      <c r="J54" s="208"/>
    </row>
    <row r="55" spans="1:10" s="220" customFormat="1" ht="78" hidden="1" customHeight="1">
      <c r="A55" s="460"/>
      <c r="B55" s="600"/>
      <c r="C55" s="600"/>
      <c r="D55" s="600"/>
      <c r="E55" s="600"/>
      <c r="F55" s="455"/>
      <c r="G55" s="448"/>
      <c r="H55" s="207"/>
      <c r="I55" s="201"/>
      <c r="J55" s="208"/>
    </row>
    <row r="56" spans="1:10" s="220" customFormat="1" ht="78" hidden="1" customHeight="1">
      <c r="A56" s="460"/>
      <c r="B56" s="600"/>
      <c r="C56" s="600"/>
      <c r="D56" s="600"/>
      <c r="E56" s="600"/>
      <c r="F56" s="455"/>
      <c r="G56" s="448"/>
      <c r="H56" s="207"/>
      <c r="I56" s="201"/>
      <c r="J56" s="208"/>
    </row>
    <row r="57" spans="1:10" s="220" customFormat="1" ht="78" hidden="1" customHeight="1">
      <c r="A57" s="460"/>
      <c r="B57" s="600"/>
      <c r="C57" s="600"/>
      <c r="D57" s="600"/>
      <c r="E57" s="600"/>
      <c r="F57" s="455"/>
      <c r="G57" s="448"/>
      <c r="H57" s="207"/>
      <c r="I57" s="201"/>
      <c r="J57" s="208"/>
    </row>
    <row r="58" spans="1:10" s="220" customFormat="1" ht="78" hidden="1" customHeight="1">
      <c r="A58" s="460"/>
      <c r="B58" s="600"/>
      <c r="C58" s="600"/>
      <c r="D58" s="600"/>
      <c r="E58" s="600"/>
      <c r="F58" s="455"/>
      <c r="G58" s="448"/>
      <c r="H58" s="207"/>
      <c r="I58" s="201"/>
      <c r="J58" s="208"/>
    </row>
    <row r="59" spans="1:10" s="220" customFormat="1" ht="78" hidden="1" customHeight="1">
      <c r="A59" s="460"/>
      <c r="B59" s="600"/>
      <c r="C59" s="600"/>
      <c r="D59" s="600"/>
      <c r="E59" s="600"/>
      <c r="F59" s="455"/>
      <c r="G59" s="448"/>
      <c r="H59" s="207"/>
      <c r="I59" s="201"/>
      <c r="J59" s="208"/>
    </row>
    <row r="60" spans="1:10" s="220" customFormat="1" ht="78" hidden="1" customHeight="1">
      <c r="A60" s="460"/>
      <c r="B60" s="600"/>
      <c r="C60" s="600"/>
      <c r="D60" s="600"/>
      <c r="E60" s="600"/>
      <c r="F60" s="455"/>
      <c r="G60" s="448"/>
      <c r="H60" s="207"/>
      <c r="I60" s="201"/>
      <c r="J60" s="208"/>
    </row>
    <row r="61" spans="1:10" s="220" customFormat="1" ht="78" hidden="1" customHeight="1">
      <c r="A61" s="460"/>
      <c r="B61" s="600"/>
      <c r="C61" s="600"/>
      <c r="D61" s="600"/>
      <c r="E61" s="600"/>
      <c r="F61" s="455"/>
      <c r="G61" s="448"/>
      <c r="H61" s="207"/>
      <c r="I61" s="201"/>
      <c r="J61" s="208"/>
    </row>
    <row r="62" spans="1:10" s="220" customFormat="1" ht="78" hidden="1" customHeight="1">
      <c r="A62" s="460"/>
      <c r="B62" s="600"/>
      <c r="C62" s="600"/>
      <c r="D62" s="600"/>
      <c r="E62" s="600"/>
      <c r="F62" s="455"/>
      <c r="G62" s="448"/>
      <c r="H62" s="207"/>
      <c r="I62" s="201"/>
      <c r="J62" s="208"/>
    </row>
    <row r="63" spans="1:10" s="220" customFormat="1" ht="78" hidden="1" customHeight="1">
      <c r="A63" s="460"/>
      <c r="B63" s="600"/>
      <c r="C63" s="600"/>
      <c r="D63" s="600"/>
      <c r="E63" s="600"/>
      <c r="F63" s="455"/>
      <c r="G63" s="448"/>
      <c r="H63" s="207"/>
      <c r="I63" s="201"/>
      <c r="J63" s="208"/>
    </row>
    <row r="64" spans="1:10" s="220" customFormat="1" ht="78" hidden="1" customHeight="1">
      <c r="A64" s="460"/>
      <c r="B64" s="600"/>
      <c r="C64" s="600"/>
      <c r="D64" s="600"/>
      <c r="E64" s="600"/>
      <c r="F64" s="455"/>
      <c r="G64" s="448"/>
      <c r="H64" s="207"/>
      <c r="I64" s="201"/>
      <c r="J64" s="208"/>
    </row>
    <row r="65" spans="1:10" s="220" customFormat="1" ht="78" hidden="1" customHeight="1">
      <c r="A65" s="460"/>
      <c r="B65" s="600"/>
      <c r="C65" s="600"/>
      <c r="D65" s="600"/>
      <c r="E65" s="600"/>
      <c r="F65" s="455"/>
      <c r="G65" s="448"/>
      <c r="H65" s="207"/>
      <c r="I65" s="201"/>
      <c r="J65" s="208"/>
    </row>
    <row r="66" spans="1:10" s="220" customFormat="1" ht="78" hidden="1" customHeight="1">
      <c r="A66" s="460"/>
      <c r="B66" s="600"/>
      <c r="C66" s="600"/>
      <c r="D66" s="600"/>
      <c r="E66" s="600"/>
      <c r="F66" s="455"/>
      <c r="G66" s="448"/>
      <c r="H66" s="207"/>
      <c r="I66" s="201"/>
      <c r="J66" s="208"/>
    </row>
    <row r="67" spans="1:10" s="220" customFormat="1" ht="78" hidden="1" customHeight="1">
      <c r="A67" s="460"/>
      <c r="B67" s="600"/>
      <c r="C67" s="600"/>
      <c r="D67" s="600"/>
      <c r="E67" s="600"/>
      <c r="F67" s="455"/>
      <c r="G67" s="448"/>
      <c r="H67" s="207"/>
      <c r="I67" s="201"/>
      <c r="J67" s="208"/>
    </row>
    <row r="68" spans="1:10" s="220" customFormat="1" ht="78" hidden="1" customHeight="1">
      <c r="A68" s="460"/>
      <c r="B68" s="600"/>
      <c r="C68" s="600"/>
      <c r="D68" s="600"/>
      <c r="E68" s="600"/>
      <c r="F68" s="455"/>
      <c r="G68" s="448"/>
      <c r="H68" s="207"/>
      <c r="I68" s="201"/>
      <c r="J68" s="208"/>
    </row>
    <row r="69" spans="1:10" s="220" customFormat="1" ht="78" hidden="1" customHeight="1">
      <c r="A69" s="460"/>
      <c r="B69" s="600"/>
      <c r="C69" s="600"/>
      <c r="D69" s="600"/>
      <c r="E69" s="600"/>
      <c r="F69" s="455"/>
      <c r="G69" s="448"/>
      <c r="H69" s="207"/>
      <c r="I69" s="201"/>
      <c r="J69" s="208"/>
    </row>
    <row r="70" spans="1:10" s="220" customFormat="1" ht="78" hidden="1" customHeight="1">
      <c r="A70" s="460"/>
      <c r="B70" s="600"/>
      <c r="C70" s="600"/>
      <c r="D70" s="600"/>
      <c r="E70" s="600"/>
      <c r="F70" s="455"/>
      <c r="G70" s="448"/>
      <c r="H70" s="207"/>
      <c r="I70" s="201"/>
      <c r="J70" s="208"/>
    </row>
    <row r="71" spans="1:10" s="220" customFormat="1" ht="78" hidden="1" customHeight="1">
      <c r="A71" s="460"/>
      <c r="B71" s="600"/>
      <c r="C71" s="600"/>
      <c r="D71" s="600"/>
      <c r="E71" s="600"/>
      <c r="F71" s="455"/>
      <c r="G71" s="448"/>
      <c r="H71" s="207"/>
      <c r="I71" s="201"/>
      <c r="J71" s="208"/>
    </row>
    <row r="72" spans="1:10" s="220" customFormat="1" ht="78" hidden="1" customHeight="1">
      <c r="A72" s="460"/>
      <c r="B72" s="600"/>
      <c r="C72" s="600"/>
      <c r="D72" s="600"/>
      <c r="E72" s="600"/>
      <c r="F72" s="455"/>
      <c r="G72" s="448"/>
      <c r="H72" s="207"/>
      <c r="I72" s="201"/>
      <c r="J72" s="208"/>
    </row>
    <row r="73" spans="1:10" s="220" customFormat="1" ht="78" hidden="1" customHeight="1">
      <c r="A73" s="460"/>
      <c r="B73" s="600"/>
      <c r="C73" s="600"/>
      <c r="D73" s="600"/>
      <c r="E73" s="600"/>
      <c r="F73" s="455"/>
      <c r="G73" s="448"/>
      <c r="H73" s="207"/>
      <c r="I73" s="201"/>
      <c r="J73" s="208"/>
    </row>
    <row r="74" spans="1:10" s="220" customFormat="1" ht="78" hidden="1" customHeight="1">
      <c r="A74" s="460"/>
      <c r="B74" s="600"/>
      <c r="C74" s="600"/>
      <c r="D74" s="600"/>
      <c r="E74" s="600"/>
      <c r="F74" s="455"/>
      <c r="G74" s="448"/>
      <c r="H74" s="207"/>
      <c r="I74" s="201"/>
      <c r="J74" s="208"/>
    </row>
    <row r="75" spans="1:10" s="220" customFormat="1" ht="78" hidden="1" customHeight="1">
      <c r="A75" s="460"/>
      <c r="B75" s="600"/>
      <c r="C75" s="600"/>
      <c r="D75" s="600"/>
      <c r="E75" s="600"/>
      <c r="F75" s="455"/>
      <c r="G75" s="448"/>
      <c r="H75" s="207"/>
      <c r="I75" s="201"/>
      <c r="J75" s="208"/>
    </row>
    <row r="76" spans="1:10" s="220" customFormat="1" ht="78" hidden="1" customHeight="1">
      <c r="A76" s="460"/>
      <c r="B76" s="600"/>
      <c r="C76" s="600"/>
      <c r="D76" s="600"/>
      <c r="E76" s="600"/>
      <c r="F76" s="455"/>
      <c r="G76" s="448"/>
      <c r="H76" s="207"/>
      <c r="I76" s="201"/>
      <c r="J76" s="208"/>
    </row>
    <row r="77" spans="1:10" s="220" customFormat="1" ht="78" hidden="1" customHeight="1">
      <c r="A77" s="460"/>
      <c r="B77" s="600"/>
      <c r="C77" s="600"/>
      <c r="D77" s="600"/>
      <c r="E77" s="600"/>
      <c r="F77" s="455"/>
      <c r="G77" s="448"/>
      <c r="H77" s="207"/>
      <c r="I77" s="201"/>
      <c r="J77" s="208"/>
    </row>
    <row r="78" spans="1:10" s="220" customFormat="1" ht="78" hidden="1" customHeight="1">
      <c r="A78" s="460"/>
      <c r="B78" s="600"/>
      <c r="C78" s="600"/>
      <c r="D78" s="600"/>
      <c r="E78" s="600"/>
      <c r="F78" s="455"/>
      <c r="G78" s="448"/>
      <c r="H78" s="207"/>
      <c r="I78" s="201"/>
      <c r="J78" s="208"/>
    </row>
    <row r="79" spans="1:10" s="220" customFormat="1" ht="78" hidden="1" customHeight="1">
      <c r="A79" s="460"/>
      <c r="B79" s="600"/>
      <c r="C79" s="600"/>
      <c r="D79" s="600"/>
      <c r="E79" s="600"/>
      <c r="F79" s="455"/>
      <c r="G79" s="448"/>
      <c r="H79" s="207"/>
      <c r="I79" s="201"/>
      <c r="J79" s="208"/>
    </row>
    <row r="80" spans="1:10" s="220" customFormat="1" ht="78" hidden="1" customHeight="1">
      <c r="A80" s="460"/>
      <c r="B80" s="600"/>
      <c r="C80" s="600"/>
      <c r="D80" s="600"/>
      <c r="E80" s="600"/>
      <c r="F80" s="455"/>
      <c r="G80" s="448"/>
      <c r="H80" s="207"/>
      <c r="I80" s="201"/>
      <c r="J80" s="208"/>
    </row>
    <row r="81" spans="1:16" s="220" customFormat="1" ht="78" hidden="1" customHeight="1">
      <c r="A81" s="460"/>
      <c r="B81" s="600"/>
      <c r="C81" s="600"/>
      <c r="D81" s="600"/>
      <c r="E81" s="600"/>
      <c r="F81" s="455"/>
      <c r="G81" s="448"/>
      <c r="H81" s="207"/>
      <c r="I81" s="201"/>
      <c r="J81" s="208"/>
    </row>
    <row r="82" spans="1:16" s="220" customFormat="1" ht="78" hidden="1" customHeight="1">
      <c r="A82" s="460"/>
      <c r="B82" s="601"/>
      <c r="C82" s="601"/>
      <c r="D82" s="601"/>
      <c r="E82" s="601"/>
      <c r="F82" s="455"/>
      <c r="G82" s="448"/>
      <c r="H82" s="207"/>
      <c r="I82" s="201"/>
      <c r="J82" s="208"/>
    </row>
    <row r="83" spans="1:16" s="220" customFormat="1" ht="78" hidden="1" customHeight="1">
      <c r="A83" s="460"/>
      <c r="B83" s="460"/>
      <c r="C83" s="460"/>
      <c r="D83" s="460"/>
      <c r="E83" s="460"/>
      <c r="F83" s="455"/>
      <c r="G83" s="448"/>
      <c r="H83" s="207"/>
      <c r="I83" s="201"/>
      <c r="J83" s="208"/>
    </row>
    <row r="84" spans="1:16" s="28" customFormat="1" ht="18.75">
      <c r="A84" s="123"/>
      <c r="B84" s="907" t="s">
        <v>392</v>
      </c>
      <c r="C84" s="908"/>
      <c r="D84" s="908"/>
      <c r="E84" s="909"/>
      <c r="F84" s="456" t="s">
        <v>392</v>
      </c>
      <c r="G84" s="209"/>
      <c r="H84" s="210"/>
      <c r="I84" s="211"/>
      <c r="J84" s="206">
        <f>J20+J25</f>
        <v>5061000</v>
      </c>
    </row>
    <row r="85" spans="1:16" s="28" customFormat="1" ht="18.75">
      <c r="A85" s="212"/>
      <c r="B85" s="212"/>
      <c r="C85" s="212"/>
      <c r="D85" s="212"/>
      <c r="E85" s="213"/>
      <c r="F85" s="214"/>
      <c r="G85" s="215"/>
      <c r="H85" s="216"/>
      <c r="I85" s="217"/>
      <c r="J85" s="218"/>
    </row>
    <row r="86" spans="1:16" s="28" customFormat="1" ht="20.25">
      <c r="B86" s="291"/>
      <c r="C86" s="291" t="s">
        <v>987</v>
      </c>
      <c r="D86" s="291"/>
      <c r="E86" s="291"/>
      <c r="F86" s="295"/>
      <c r="G86" s="296"/>
      <c r="H86" s="291" t="s">
        <v>988</v>
      </c>
      <c r="I86" s="13"/>
      <c r="J86" s="14"/>
      <c r="K86" s="13"/>
      <c r="L86" s="14"/>
      <c r="M86" s="14"/>
      <c r="N86" s="12"/>
      <c r="O86" s="14"/>
      <c r="P86" s="291"/>
    </row>
    <row r="87" spans="1:16" ht="15">
      <c r="A87" s="46"/>
      <c r="B87" s="46"/>
      <c r="C87" s="46"/>
      <c r="D87" s="46"/>
      <c r="E87" s="46"/>
      <c r="F87" s="46"/>
      <c r="G87" s="46"/>
      <c r="H87" s="46"/>
      <c r="I87" s="46"/>
      <c r="J87" s="46"/>
    </row>
    <row r="88" spans="1:16" s="692" customFormat="1" ht="15">
      <c r="A88" s="781"/>
      <c r="B88" s="781"/>
      <c r="C88" s="781"/>
      <c r="D88" s="781"/>
      <c r="E88" s="781" t="s">
        <v>758</v>
      </c>
      <c r="F88" s="781"/>
      <c r="G88" s="781"/>
      <c r="H88" s="781"/>
      <c r="I88" s="781"/>
      <c r="J88" s="782">
        <f>J21+J26</f>
        <v>5061000</v>
      </c>
    </row>
    <row r="89" spans="1:16" s="692" customFormat="1" ht="18">
      <c r="A89" s="783"/>
      <c r="B89" s="783"/>
      <c r="C89" s="783"/>
      <c r="D89" s="783"/>
      <c r="E89" s="783"/>
      <c r="F89" s="783"/>
      <c r="G89" s="783"/>
      <c r="H89" s="783"/>
      <c r="I89" s="783"/>
      <c r="J89" s="784" t="b">
        <f>J84=J88</f>
        <v>1</v>
      </c>
    </row>
    <row r="90" spans="1:16" s="692" customFormat="1" ht="18">
      <c r="A90" s="785"/>
      <c r="B90" s="785"/>
      <c r="C90" s="785"/>
      <c r="D90" s="785"/>
      <c r="E90" s="785"/>
      <c r="F90" s="785"/>
      <c r="G90" s="783"/>
      <c r="H90" s="783"/>
      <c r="I90" s="783"/>
      <c r="J90" s="783"/>
    </row>
    <row r="91" spans="1:16" s="692" customFormat="1" ht="18">
      <c r="A91" s="783"/>
      <c r="B91" s="783"/>
      <c r="C91" s="783"/>
      <c r="D91" s="783"/>
      <c r="E91" s="783"/>
      <c r="F91" s="783"/>
      <c r="G91" s="783"/>
      <c r="H91" s="783"/>
      <c r="I91" s="784"/>
      <c r="J91" s="783"/>
    </row>
    <row r="92" spans="1:16" s="692" customFormat="1" ht="18">
      <c r="A92" s="783"/>
      <c r="B92" s="783"/>
      <c r="C92" s="783"/>
      <c r="D92" s="783"/>
      <c r="E92" s="783"/>
      <c r="F92" s="784"/>
      <c r="G92" s="783"/>
      <c r="H92" s="783"/>
      <c r="I92" s="783"/>
      <c r="J92" s="783"/>
    </row>
    <row r="93" spans="1:16" s="692" customFormat="1" ht="18">
      <c r="A93" s="783"/>
      <c r="B93" s="783"/>
      <c r="C93" s="783"/>
      <c r="D93" s="783"/>
      <c r="E93" s="783"/>
      <c r="F93" s="783"/>
      <c r="G93" s="783"/>
      <c r="H93" s="783"/>
      <c r="I93" s="783"/>
      <c r="J93" s="783"/>
    </row>
    <row r="94" spans="1:16" s="692" customFormat="1" ht="18">
      <c r="A94" s="783"/>
      <c r="B94" s="783"/>
      <c r="C94" s="783"/>
      <c r="D94" s="783"/>
      <c r="E94" s="783"/>
      <c r="F94" s="783"/>
      <c r="G94" s="783"/>
      <c r="H94" s="783"/>
      <c r="I94" s="783"/>
      <c r="J94" s="783"/>
    </row>
    <row r="95" spans="1:16" s="692" customFormat="1" ht="18">
      <c r="A95" s="783"/>
      <c r="B95" s="783"/>
      <c r="C95" s="783"/>
      <c r="D95" s="783"/>
      <c r="E95" s="783"/>
      <c r="F95" s="783"/>
      <c r="G95" s="783"/>
      <c r="H95" s="783"/>
      <c r="I95" s="783"/>
      <c r="J95" s="783"/>
    </row>
    <row r="96" spans="1:16" s="692" customFormat="1" ht="18">
      <c r="A96" s="783"/>
      <c r="B96" s="783"/>
      <c r="C96" s="783"/>
      <c r="D96" s="783"/>
      <c r="E96" s="783"/>
      <c r="F96" s="783"/>
      <c r="G96" s="783"/>
      <c r="H96" s="783"/>
      <c r="I96" s="783"/>
      <c r="J96" s="783"/>
    </row>
    <row r="97" spans="1:10" s="692" customFormat="1" ht="18">
      <c r="A97" s="783"/>
      <c r="B97" s="783"/>
      <c r="C97" s="783"/>
      <c r="D97" s="783"/>
      <c r="E97" s="783"/>
      <c r="F97" s="783"/>
      <c r="G97" s="783"/>
      <c r="H97" s="783"/>
      <c r="I97" s="783"/>
      <c r="J97" s="783"/>
    </row>
    <row r="98" spans="1:10" s="692" customFormat="1" ht="18">
      <c r="A98" s="783"/>
      <c r="B98" s="783"/>
      <c r="C98" s="783"/>
      <c r="D98" s="783"/>
      <c r="E98" s="783"/>
      <c r="F98" s="783"/>
      <c r="G98" s="783"/>
      <c r="H98" s="783"/>
      <c r="I98" s="783"/>
      <c r="J98" s="783"/>
    </row>
    <row r="99" spans="1:10" s="692" customFormat="1" ht="18">
      <c r="A99" s="783"/>
      <c r="B99" s="783"/>
      <c r="C99" s="783"/>
      <c r="D99" s="783"/>
      <c r="E99" s="783"/>
      <c r="F99" s="783"/>
      <c r="G99" s="783"/>
      <c r="H99" s="783"/>
      <c r="I99" s="783"/>
      <c r="J99" s="783"/>
    </row>
    <row r="100" spans="1:10" s="692" customFormat="1" ht="18">
      <c r="A100" s="783"/>
      <c r="B100" s="783"/>
      <c r="C100" s="783"/>
      <c r="D100" s="783"/>
      <c r="E100" s="783"/>
      <c r="F100" s="783"/>
      <c r="G100" s="783"/>
      <c r="H100" s="783"/>
      <c r="I100" s="783"/>
      <c r="J100" s="783"/>
    </row>
    <row r="101" spans="1:10" ht="18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18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18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ht="18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18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ht="18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18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18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ht="18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18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18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18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18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ht="18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ht="18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18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ht="18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ht="18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18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ht="18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ht="18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ht="18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ht="18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ht="18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18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ht="18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ht="18">
      <c r="A127" s="105"/>
      <c r="B127" s="105"/>
      <c r="C127" s="105"/>
      <c r="D127" s="105"/>
      <c r="E127" s="105"/>
      <c r="F127" s="105"/>
      <c r="G127" s="40"/>
      <c r="H127" s="40"/>
      <c r="I127" s="40"/>
      <c r="J127" s="40"/>
    </row>
    <row r="128" spans="1:10" ht="18">
      <c r="A128" s="105"/>
      <c r="B128" s="105"/>
      <c r="C128" s="105"/>
      <c r="D128" s="105"/>
      <c r="E128" s="105"/>
      <c r="F128" s="105"/>
      <c r="G128" s="40"/>
      <c r="H128" s="40"/>
      <c r="I128" s="40"/>
      <c r="J128" s="40"/>
    </row>
    <row r="129" spans="1:10" ht="18">
      <c r="A129" s="105"/>
      <c r="B129" s="105"/>
      <c r="C129" s="105"/>
      <c r="D129" s="105"/>
      <c r="E129" s="105"/>
      <c r="F129" s="105"/>
      <c r="G129" s="40"/>
      <c r="H129" s="40"/>
      <c r="I129" s="40"/>
      <c r="J129" s="40"/>
    </row>
    <row r="130" spans="1:10" ht="18">
      <c r="A130" s="105"/>
      <c r="B130" s="105"/>
      <c r="C130" s="105"/>
      <c r="D130" s="105"/>
      <c r="E130" s="105"/>
      <c r="F130" s="105"/>
      <c r="G130" s="40"/>
      <c r="H130" s="40"/>
      <c r="I130" s="40"/>
      <c r="J130" s="40"/>
    </row>
    <row r="131" spans="1:10" ht="18">
      <c r="A131" s="105"/>
      <c r="B131" s="105"/>
      <c r="C131" s="105"/>
      <c r="D131" s="105"/>
      <c r="E131" s="105"/>
      <c r="F131" s="105"/>
      <c r="G131" s="40"/>
      <c r="H131" s="40"/>
      <c r="I131" s="40"/>
      <c r="J131" s="40"/>
    </row>
    <row r="132" spans="1:10" ht="18">
      <c r="A132" s="105"/>
      <c r="B132" s="105"/>
      <c r="C132" s="105"/>
      <c r="D132" s="105"/>
      <c r="E132" s="105"/>
      <c r="F132" s="105"/>
      <c r="G132" s="40"/>
      <c r="H132" s="40"/>
      <c r="I132" s="40"/>
      <c r="J132" s="40"/>
    </row>
    <row r="133" spans="1:10" ht="18">
      <c r="A133" s="105"/>
      <c r="B133" s="105"/>
      <c r="C133" s="105"/>
      <c r="D133" s="105"/>
      <c r="E133" s="105"/>
      <c r="F133" s="105"/>
      <c r="G133" s="40"/>
      <c r="H133" s="40"/>
      <c r="I133" s="40"/>
      <c r="J133" s="40"/>
    </row>
    <row r="134" spans="1:10" ht="18">
      <c r="A134" s="105"/>
      <c r="B134" s="105"/>
      <c r="C134" s="105"/>
      <c r="D134" s="105"/>
      <c r="E134" s="105"/>
      <c r="F134" s="105"/>
      <c r="G134" s="40"/>
      <c r="H134" s="40"/>
      <c r="I134" s="40"/>
      <c r="J134" s="40"/>
    </row>
    <row r="135" spans="1:10" ht="18">
      <c r="A135" s="105"/>
      <c r="B135" s="105"/>
      <c r="C135" s="105"/>
      <c r="D135" s="105"/>
      <c r="E135" s="105"/>
      <c r="F135" s="105"/>
      <c r="G135" s="40"/>
      <c r="H135" s="40"/>
      <c r="I135" s="40"/>
      <c r="J135" s="40"/>
    </row>
    <row r="136" spans="1:10" ht="18">
      <c r="A136" s="105"/>
      <c r="B136" s="105"/>
      <c r="C136" s="105"/>
      <c r="D136" s="105"/>
      <c r="E136" s="105"/>
      <c r="F136" s="105"/>
      <c r="G136" s="40"/>
      <c r="H136" s="40"/>
      <c r="I136" s="40"/>
      <c r="J136" s="40"/>
    </row>
    <row r="137" spans="1:10" ht="18">
      <c r="A137" s="105"/>
      <c r="B137" s="105"/>
      <c r="C137" s="105"/>
      <c r="D137" s="105"/>
      <c r="E137" s="105"/>
      <c r="F137" s="105"/>
      <c r="G137" s="40"/>
      <c r="H137" s="40"/>
      <c r="I137" s="40"/>
      <c r="J137" s="40"/>
    </row>
    <row r="138" spans="1:10" ht="18">
      <c r="A138" s="105"/>
      <c r="B138" s="105"/>
      <c r="C138" s="105"/>
      <c r="D138" s="105"/>
      <c r="E138" s="105"/>
      <c r="F138" s="105"/>
      <c r="G138" s="40"/>
      <c r="H138" s="40"/>
      <c r="I138" s="40"/>
      <c r="J138" s="40"/>
    </row>
    <row r="139" spans="1:10" ht="18">
      <c r="A139" s="105"/>
      <c r="B139" s="105"/>
      <c r="C139" s="105"/>
      <c r="D139" s="105"/>
      <c r="E139" s="105"/>
      <c r="F139" s="105"/>
      <c r="G139" s="40"/>
      <c r="H139" s="40"/>
      <c r="I139" s="40"/>
      <c r="J139" s="40"/>
    </row>
    <row r="140" spans="1:10" ht="18">
      <c r="A140" s="105"/>
      <c r="B140" s="105"/>
      <c r="C140" s="105"/>
      <c r="D140" s="105"/>
      <c r="E140" s="105"/>
      <c r="F140" s="105"/>
      <c r="G140" s="40"/>
      <c r="H140" s="40"/>
      <c r="I140" s="40"/>
      <c r="J140" s="40"/>
    </row>
    <row r="141" spans="1:10" ht="18">
      <c r="A141" s="105"/>
      <c r="B141" s="105"/>
      <c r="C141" s="105"/>
      <c r="D141" s="105"/>
      <c r="E141" s="105"/>
      <c r="F141" s="105"/>
      <c r="G141" s="40"/>
      <c r="H141" s="40"/>
      <c r="I141" s="40"/>
      <c r="J141" s="40"/>
    </row>
    <row r="142" spans="1:10" ht="18">
      <c r="A142" s="105"/>
      <c r="B142" s="105"/>
      <c r="C142" s="105"/>
      <c r="D142" s="105"/>
      <c r="E142" s="105"/>
      <c r="F142" s="105"/>
      <c r="G142" s="40"/>
      <c r="H142" s="40"/>
      <c r="I142" s="40"/>
      <c r="J142" s="40"/>
    </row>
    <row r="143" spans="1:10" ht="18">
      <c r="A143" s="105"/>
      <c r="B143" s="105"/>
      <c r="C143" s="105"/>
      <c r="D143" s="105"/>
      <c r="E143" s="105"/>
      <c r="F143" s="105"/>
      <c r="G143" s="40"/>
      <c r="H143" s="40"/>
      <c r="I143" s="40"/>
      <c r="J143" s="40"/>
    </row>
    <row r="144" spans="1:10" ht="18">
      <c r="A144" s="105"/>
      <c r="B144" s="105"/>
      <c r="C144" s="105"/>
      <c r="D144" s="105"/>
      <c r="E144" s="105"/>
      <c r="F144" s="105"/>
      <c r="G144" s="40"/>
      <c r="H144" s="40"/>
      <c r="I144" s="40"/>
      <c r="J144" s="40"/>
    </row>
    <row r="145" spans="1:10" ht="18">
      <c r="A145" s="105"/>
      <c r="B145" s="105"/>
      <c r="C145" s="105"/>
      <c r="D145" s="105"/>
      <c r="E145" s="105"/>
      <c r="F145" s="105"/>
      <c r="G145" s="40"/>
      <c r="H145" s="40"/>
      <c r="I145" s="40"/>
      <c r="J145" s="40"/>
    </row>
    <row r="146" spans="1:10" ht="18">
      <c r="A146" s="105"/>
      <c r="B146" s="105"/>
      <c r="C146" s="105"/>
      <c r="D146" s="105"/>
      <c r="E146" s="105"/>
      <c r="F146" s="105"/>
      <c r="G146" s="40"/>
      <c r="H146" s="40"/>
      <c r="I146" s="40"/>
      <c r="J146" s="40"/>
    </row>
    <row r="147" spans="1:10" ht="18">
      <c r="A147" s="105"/>
      <c r="B147" s="105"/>
      <c r="C147" s="105"/>
      <c r="D147" s="105"/>
      <c r="E147" s="105"/>
      <c r="F147" s="105"/>
      <c r="G147" s="40"/>
      <c r="H147" s="40"/>
      <c r="I147" s="40"/>
      <c r="J147" s="40"/>
    </row>
    <row r="148" spans="1:10" ht="18">
      <c r="A148" s="105"/>
      <c r="B148" s="105"/>
      <c r="C148" s="105"/>
      <c r="D148" s="105"/>
      <c r="E148" s="105"/>
      <c r="F148" s="105"/>
      <c r="G148" s="40"/>
      <c r="H148" s="40"/>
      <c r="I148" s="40"/>
      <c r="J148" s="40"/>
    </row>
    <row r="149" spans="1:10" ht="18">
      <c r="A149" s="105"/>
      <c r="B149" s="105"/>
      <c r="C149" s="105"/>
      <c r="D149" s="105"/>
      <c r="E149" s="105"/>
      <c r="F149" s="105"/>
      <c r="G149" s="40"/>
      <c r="H149" s="40"/>
      <c r="I149" s="40"/>
      <c r="J149" s="40"/>
    </row>
    <row r="150" spans="1:10" ht="18">
      <c r="A150" s="105"/>
      <c r="B150" s="105"/>
      <c r="C150" s="105"/>
      <c r="D150" s="105"/>
      <c r="E150" s="105"/>
      <c r="F150" s="105"/>
      <c r="G150" s="40"/>
      <c r="H150" s="40"/>
      <c r="I150" s="40"/>
      <c r="J150" s="40"/>
    </row>
    <row r="151" spans="1:10" ht="18">
      <c r="A151" s="105"/>
      <c r="B151" s="105"/>
      <c r="C151" s="105"/>
      <c r="D151" s="105"/>
      <c r="E151" s="105"/>
      <c r="F151" s="105"/>
      <c r="G151" s="40"/>
      <c r="H151" s="40"/>
      <c r="I151" s="40"/>
      <c r="J151" s="40"/>
    </row>
    <row r="152" spans="1:10">
      <c r="G152" s="4"/>
      <c r="H152" s="4"/>
      <c r="I152" s="4"/>
      <c r="J152" s="4"/>
    </row>
    <row r="153" spans="1:10">
      <c r="G153" s="4"/>
      <c r="H153" s="4"/>
      <c r="I153" s="4"/>
      <c r="J153" s="4"/>
    </row>
    <row r="154" spans="1:10">
      <c r="G154" s="4"/>
      <c r="H154" s="4"/>
      <c r="I154" s="4"/>
      <c r="J154" s="4"/>
    </row>
    <row r="155" spans="1:10">
      <c r="G155" s="4"/>
      <c r="H155" s="4"/>
      <c r="I155" s="4"/>
      <c r="J155" s="4"/>
    </row>
    <row r="156" spans="1:10">
      <c r="G156" s="4"/>
      <c r="H156" s="4"/>
      <c r="I156" s="4"/>
      <c r="J156" s="4"/>
    </row>
    <row r="157" spans="1:10">
      <c r="G157" s="4"/>
      <c r="H157" s="4"/>
      <c r="I157" s="4"/>
      <c r="J157" s="4"/>
    </row>
    <row r="158" spans="1:10">
      <c r="G158" s="4"/>
      <c r="H158" s="4"/>
      <c r="I158" s="4"/>
      <c r="J158" s="4"/>
    </row>
    <row r="159" spans="1:10">
      <c r="G159" s="4"/>
      <c r="H159" s="4"/>
      <c r="I159" s="4"/>
      <c r="J159" s="4"/>
    </row>
    <row r="160" spans="1:10">
      <c r="G160" s="4"/>
      <c r="H160" s="4"/>
      <c r="I160" s="4"/>
      <c r="J160" s="4"/>
    </row>
    <row r="161" spans="7:10">
      <c r="G161" s="4"/>
      <c r="H161" s="4"/>
      <c r="I161" s="4"/>
      <c r="J161" s="4"/>
    </row>
    <row r="162" spans="7:10">
      <c r="G162" s="4"/>
      <c r="H162" s="4"/>
      <c r="I162" s="4"/>
      <c r="J162" s="4"/>
    </row>
    <row r="163" spans="7:10">
      <c r="G163" s="4"/>
      <c r="H163" s="4"/>
      <c r="I163" s="4"/>
      <c r="J163" s="4"/>
    </row>
    <row r="164" spans="7:10">
      <c r="G164" s="4"/>
      <c r="H164" s="4"/>
      <c r="I164" s="4"/>
      <c r="J164" s="4"/>
    </row>
    <row r="165" spans="7:10">
      <c r="G165" s="4"/>
      <c r="H165" s="4"/>
      <c r="I165" s="4"/>
      <c r="J165" s="4"/>
    </row>
    <row r="166" spans="7:10">
      <c r="G166" s="4"/>
      <c r="H166" s="4"/>
      <c r="I166" s="4"/>
      <c r="J166" s="4"/>
    </row>
    <row r="167" spans="7:10">
      <c r="G167" s="4"/>
      <c r="H167" s="4"/>
      <c r="I167" s="4"/>
      <c r="J167" s="4"/>
    </row>
    <row r="168" spans="7:10">
      <c r="G168" s="4"/>
      <c r="H168" s="4"/>
      <c r="I168" s="4"/>
      <c r="J168" s="4"/>
    </row>
    <row r="169" spans="7:10">
      <c r="G169" s="4"/>
      <c r="H169" s="4"/>
      <c r="I169" s="4"/>
      <c r="J169" s="4"/>
    </row>
    <row r="170" spans="7:10">
      <c r="G170" s="4"/>
      <c r="H170" s="4"/>
      <c r="I170" s="4"/>
      <c r="J170" s="4"/>
    </row>
    <row r="171" spans="7:10">
      <c r="G171" s="4"/>
      <c r="H171" s="4"/>
      <c r="I171" s="4"/>
      <c r="J171" s="4"/>
    </row>
    <row r="172" spans="7:10">
      <c r="G172" s="4"/>
      <c r="H172" s="4"/>
      <c r="I172" s="4"/>
      <c r="J172" s="4"/>
    </row>
    <row r="173" spans="7:10">
      <c r="G173" s="4"/>
      <c r="H173" s="4"/>
      <c r="I173" s="4"/>
      <c r="J173" s="4"/>
    </row>
    <row r="174" spans="7:10">
      <c r="G174" s="4"/>
      <c r="H174" s="4"/>
      <c r="I174" s="4"/>
      <c r="J174" s="4"/>
    </row>
    <row r="175" spans="7:10">
      <c r="G175" s="4"/>
      <c r="H175" s="4"/>
      <c r="I175" s="4"/>
      <c r="J175" s="4"/>
    </row>
    <row r="176" spans="7:10">
      <c r="G176" s="4"/>
      <c r="H176" s="4"/>
      <c r="I176" s="4"/>
      <c r="J176" s="4"/>
    </row>
    <row r="177" spans="7:10">
      <c r="G177" s="4"/>
      <c r="H177" s="4"/>
      <c r="I177" s="4"/>
      <c r="J177" s="4"/>
    </row>
    <row r="178" spans="7:10">
      <c r="G178" s="4"/>
      <c r="H178" s="4"/>
      <c r="I178" s="4"/>
      <c r="J178" s="4"/>
    </row>
    <row r="179" spans="7:10">
      <c r="G179" s="4"/>
      <c r="H179" s="4"/>
      <c r="I179" s="4"/>
      <c r="J179" s="4"/>
    </row>
    <row r="180" spans="7:10">
      <c r="G180" s="4"/>
      <c r="H180" s="4"/>
      <c r="I180" s="4"/>
      <c r="J180" s="4"/>
    </row>
    <row r="181" spans="7:10">
      <c r="G181" s="4"/>
      <c r="H181" s="4"/>
      <c r="I181" s="4"/>
      <c r="J181" s="4"/>
    </row>
    <row r="182" spans="7:10">
      <c r="G182" s="4"/>
      <c r="H182" s="4"/>
      <c r="I182" s="4"/>
      <c r="J182" s="4"/>
    </row>
    <row r="183" spans="7:10">
      <c r="G183" s="4"/>
      <c r="H183" s="4"/>
      <c r="I183" s="4"/>
      <c r="J183" s="4"/>
    </row>
    <row r="184" spans="7:10">
      <c r="G184" s="4"/>
      <c r="H184" s="4"/>
      <c r="I184" s="4"/>
      <c r="J184" s="4"/>
    </row>
    <row r="185" spans="7:10">
      <c r="G185" s="4"/>
      <c r="H185" s="4"/>
      <c r="I185" s="4"/>
      <c r="J185" s="4"/>
    </row>
    <row r="186" spans="7:10">
      <c r="G186" s="4"/>
      <c r="H186" s="4"/>
      <c r="I186" s="4"/>
      <c r="J186" s="4"/>
    </row>
    <row r="187" spans="7:10">
      <c r="G187" s="4"/>
      <c r="H187" s="4"/>
      <c r="I187" s="4"/>
      <c r="J187" s="4"/>
    </row>
    <row r="188" spans="7:10">
      <c r="G188" s="4"/>
      <c r="H188" s="4"/>
      <c r="I188" s="4"/>
      <c r="J188" s="4"/>
    </row>
    <row r="189" spans="7:10">
      <c r="G189" s="4"/>
      <c r="H189" s="4"/>
      <c r="I189" s="4"/>
      <c r="J189" s="4"/>
    </row>
    <row r="190" spans="7:10">
      <c r="G190" s="4"/>
      <c r="H190" s="4"/>
      <c r="I190" s="4"/>
      <c r="J190" s="4"/>
    </row>
    <row r="191" spans="7:10">
      <c r="G191" s="4"/>
      <c r="H191" s="4"/>
      <c r="I191" s="4"/>
      <c r="J191" s="4"/>
    </row>
    <row r="192" spans="7:10">
      <c r="G192" s="4"/>
      <c r="H192" s="4"/>
      <c r="I192" s="4"/>
      <c r="J192" s="4"/>
    </row>
    <row r="193" spans="7:10">
      <c r="G193" s="4"/>
      <c r="H193" s="4"/>
      <c r="I193" s="4"/>
      <c r="J193" s="4"/>
    </row>
    <row r="194" spans="7:10">
      <c r="G194" s="4"/>
      <c r="H194" s="4"/>
      <c r="I194" s="4"/>
      <c r="J194" s="4"/>
    </row>
    <row r="195" spans="7:10">
      <c r="G195" s="4"/>
      <c r="H195" s="4"/>
      <c r="I195" s="4"/>
      <c r="J195" s="4"/>
    </row>
    <row r="196" spans="7:10">
      <c r="G196" s="4"/>
      <c r="H196" s="4"/>
      <c r="I196" s="4"/>
      <c r="J196" s="4"/>
    </row>
    <row r="197" spans="7:10">
      <c r="G197" s="4"/>
      <c r="H197" s="4"/>
      <c r="I197" s="4"/>
      <c r="J197" s="4"/>
    </row>
    <row r="198" spans="7:10">
      <c r="G198" s="4"/>
      <c r="H198" s="4"/>
      <c r="I198" s="4"/>
      <c r="J198" s="4"/>
    </row>
    <row r="199" spans="7:10">
      <c r="G199" s="4"/>
      <c r="H199" s="4"/>
      <c r="I199" s="4"/>
      <c r="J199" s="4"/>
    </row>
    <row r="200" spans="7:10">
      <c r="G200" s="4"/>
      <c r="H200" s="4"/>
      <c r="I200" s="4"/>
      <c r="J200" s="4"/>
    </row>
    <row r="201" spans="7:10">
      <c r="G201" s="4"/>
      <c r="H201" s="4"/>
      <c r="I201" s="4"/>
      <c r="J201" s="4"/>
    </row>
    <row r="202" spans="7:10">
      <c r="G202" s="4"/>
      <c r="H202" s="4"/>
      <c r="I202" s="4"/>
      <c r="J202" s="4"/>
    </row>
    <row r="203" spans="7:10">
      <c r="G203" s="4"/>
      <c r="H203" s="4"/>
      <c r="I203" s="4"/>
      <c r="J203" s="4"/>
    </row>
    <row r="204" spans="7:10">
      <c r="G204" s="4"/>
      <c r="H204" s="4"/>
      <c r="I204" s="4"/>
      <c r="J204" s="4"/>
    </row>
    <row r="205" spans="7:10">
      <c r="G205" s="4"/>
      <c r="H205" s="4"/>
      <c r="I205" s="4"/>
      <c r="J205" s="4"/>
    </row>
    <row r="206" spans="7:10">
      <c r="G206" s="4"/>
      <c r="H206" s="4"/>
      <c r="I206" s="4"/>
      <c r="J206" s="4"/>
    </row>
    <row r="207" spans="7:10">
      <c r="G207" s="4"/>
      <c r="H207" s="4"/>
      <c r="I207" s="4"/>
      <c r="J207" s="4"/>
    </row>
    <row r="208" spans="7:10">
      <c r="G208" s="4"/>
      <c r="H208" s="4"/>
      <c r="I208" s="4"/>
      <c r="J208" s="4"/>
    </row>
    <row r="209" spans="7:10">
      <c r="G209" s="4"/>
      <c r="H209" s="4"/>
      <c r="I209" s="4"/>
      <c r="J209" s="4"/>
    </row>
    <row r="210" spans="7:10">
      <c r="G210" s="4"/>
      <c r="H210" s="4"/>
      <c r="I210" s="4"/>
      <c r="J210" s="4"/>
    </row>
    <row r="211" spans="7:10">
      <c r="G211" s="4"/>
      <c r="H211" s="4"/>
      <c r="I211" s="4"/>
      <c r="J211" s="4"/>
    </row>
    <row r="212" spans="7:10">
      <c r="G212" s="4"/>
      <c r="H212" s="4"/>
      <c r="I212" s="4"/>
      <c r="J212" s="4"/>
    </row>
    <row r="213" spans="7:10">
      <c r="G213" s="4"/>
      <c r="H213" s="4"/>
      <c r="I213" s="4"/>
      <c r="J213" s="4"/>
    </row>
    <row r="214" spans="7:10">
      <c r="G214" s="4"/>
      <c r="H214" s="4"/>
      <c r="I214" s="4"/>
      <c r="J214" s="4"/>
    </row>
    <row r="215" spans="7:10">
      <c r="G215" s="4"/>
      <c r="H215" s="4"/>
      <c r="I215" s="4"/>
      <c r="J215" s="4"/>
    </row>
    <row r="216" spans="7:10">
      <c r="G216" s="4"/>
      <c r="H216" s="4"/>
      <c r="I216" s="4"/>
      <c r="J216" s="4"/>
    </row>
    <row r="217" spans="7:10">
      <c r="G217" s="4"/>
      <c r="H217" s="4"/>
      <c r="I217" s="4"/>
      <c r="J217" s="4"/>
    </row>
    <row r="218" spans="7:10">
      <c r="G218" s="4"/>
      <c r="H218" s="4"/>
      <c r="I218" s="4"/>
      <c r="J218" s="4"/>
    </row>
    <row r="219" spans="7:10">
      <c r="G219" s="4"/>
      <c r="H219" s="4"/>
      <c r="I219" s="4"/>
      <c r="J219" s="4"/>
    </row>
    <row r="220" spans="7:10">
      <c r="G220" s="4"/>
      <c r="H220" s="4"/>
      <c r="I220" s="4"/>
      <c r="J220" s="4"/>
    </row>
    <row r="221" spans="7:10">
      <c r="G221" s="4"/>
      <c r="H221" s="4"/>
      <c r="I221" s="4"/>
      <c r="J221" s="4"/>
    </row>
    <row r="222" spans="7:10">
      <c r="G222" s="4"/>
      <c r="H222" s="4"/>
      <c r="I222" s="4"/>
      <c r="J222" s="4"/>
    </row>
    <row r="223" spans="7:10">
      <c r="G223" s="4"/>
      <c r="H223" s="4"/>
      <c r="I223" s="4"/>
      <c r="J223" s="4"/>
    </row>
    <row r="224" spans="7:10">
      <c r="G224" s="4"/>
      <c r="H224" s="4"/>
      <c r="I224" s="4"/>
      <c r="J224" s="4"/>
    </row>
    <row r="225" spans="7:10">
      <c r="G225" s="4"/>
      <c r="H225" s="4"/>
      <c r="I225" s="4"/>
      <c r="J225" s="4"/>
    </row>
    <row r="226" spans="7:10">
      <c r="G226" s="4"/>
      <c r="H226" s="4"/>
      <c r="I226" s="4"/>
      <c r="J226" s="4"/>
    </row>
    <row r="227" spans="7:10">
      <c r="G227" s="4"/>
      <c r="H227" s="4"/>
      <c r="I227" s="4"/>
      <c r="J227" s="4"/>
    </row>
    <row r="228" spans="7:10">
      <c r="G228" s="4"/>
      <c r="H228" s="4"/>
      <c r="I228" s="4"/>
      <c r="J228" s="4"/>
    </row>
    <row r="229" spans="7:10">
      <c r="G229" s="4"/>
      <c r="H229" s="4"/>
      <c r="I229" s="4"/>
      <c r="J229" s="4"/>
    </row>
    <row r="230" spans="7:10">
      <c r="G230" s="4"/>
      <c r="H230" s="4"/>
      <c r="I230" s="4"/>
      <c r="J230" s="4"/>
    </row>
    <row r="231" spans="7:10">
      <c r="G231" s="4"/>
      <c r="H231" s="4"/>
      <c r="I231" s="4"/>
      <c r="J231" s="4"/>
    </row>
    <row r="232" spans="7:10">
      <c r="G232" s="4"/>
      <c r="H232" s="4"/>
      <c r="I232" s="4"/>
      <c r="J232" s="4"/>
    </row>
    <row r="233" spans="7:10">
      <c r="G233" s="4"/>
      <c r="H233" s="4"/>
      <c r="I233" s="4"/>
      <c r="J233" s="4"/>
    </row>
    <row r="234" spans="7:10">
      <c r="G234" s="4"/>
      <c r="H234" s="4"/>
      <c r="I234" s="4"/>
      <c r="J234" s="4"/>
    </row>
    <row r="235" spans="7:10">
      <c r="G235" s="4"/>
      <c r="H235" s="4"/>
      <c r="I235" s="4"/>
      <c r="J235" s="4"/>
    </row>
    <row r="236" spans="7:10">
      <c r="G236" s="4"/>
      <c r="H236" s="4"/>
      <c r="I236" s="4"/>
      <c r="J236" s="4"/>
    </row>
    <row r="237" spans="7:10">
      <c r="G237" s="4"/>
      <c r="H237" s="4"/>
      <c r="I237" s="4"/>
      <c r="J237" s="4"/>
    </row>
    <row r="238" spans="7:10">
      <c r="G238" s="4"/>
      <c r="H238" s="4"/>
      <c r="I238" s="4"/>
      <c r="J238" s="4"/>
    </row>
    <row r="239" spans="7:10">
      <c r="G239" s="4"/>
      <c r="H239" s="4"/>
      <c r="I239" s="4"/>
      <c r="J239" s="4"/>
    </row>
    <row r="240" spans="7:10">
      <c r="G240" s="4"/>
      <c r="H240" s="4"/>
      <c r="I240" s="4"/>
      <c r="J240" s="4"/>
    </row>
    <row r="241" spans="7:10">
      <c r="G241" s="4"/>
      <c r="H241" s="4"/>
      <c r="I241" s="4"/>
      <c r="J241" s="4"/>
    </row>
    <row r="242" spans="7:10">
      <c r="G242" s="4"/>
      <c r="H242" s="4"/>
      <c r="I242" s="4"/>
      <c r="J242" s="4"/>
    </row>
    <row r="243" spans="7:10">
      <c r="G243" s="4"/>
      <c r="H243" s="4"/>
      <c r="I243" s="4"/>
      <c r="J243" s="4"/>
    </row>
    <row r="244" spans="7:10">
      <c r="G244" s="4"/>
      <c r="H244" s="4"/>
      <c r="I244" s="4"/>
      <c r="J244" s="4"/>
    </row>
    <row r="245" spans="7:10">
      <c r="G245" s="4"/>
      <c r="H245" s="4"/>
      <c r="I245" s="4"/>
      <c r="J245" s="4"/>
    </row>
    <row r="246" spans="7:10">
      <c r="G246" s="4"/>
      <c r="H246" s="4"/>
      <c r="I246" s="4"/>
      <c r="J246" s="4"/>
    </row>
    <row r="247" spans="7:10">
      <c r="G247" s="4"/>
      <c r="H247" s="4"/>
      <c r="I247" s="4"/>
      <c r="J247" s="4"/>
    </row>
    <row r="248" spans="7:10">
      <c r="G248" s="4"/>
      <c r="H248" s="4"/>
      <c r="I248" s="4"/>
      <c r="J248" s="4"/>
    </row>
    <row r="249" spans="7:10">
      <c r="G249" s="4"/>
      <c r="H249" s="4"/>
      <c r="I249" s="4"/>
      <c r="J249" s="4"/>
    </row>
    <row r="250" spans="7:10">
      <c r="G250" s="4"/>
      <c r="H250" s="4"/>
      <c r="I250" s="4"/>
      <c r="J250" s="4"/>
    </row>
    <row r="251" spans="7:10">
      <c r="G251" s="4"/>
      <c r="H251" s="4"/>
      <c r="I251" s="4"/>
      <c r="J251" s="4"/>
    </row>
    <row r="252" spans="7:10">
      <c r="G252" s="4"/>
      <c r="H252" s="4"/>
      <c r="I252" s="4"/>
      <c r="J252" s="4"/>
    </row>
    <row r="253" spans="7:10">
      <c r="G253" s="4"/>
      <c r="H253" s="4"/>
      <c r="I253" s="4"/>
      <c r="J253" s="4"/>
    </row>
    <row r="254" spans="7:10">
      <c r="G254" s="4"/>
      <c r="H254" s="4"/>
      <c r="I254" s="4"/>
      <c r="J254" s="4"/>
    </row>
  </sheetData>
  <mergeCells count="25">
    <mergeCell ref="B84:E84"/>
    <mergeCell ref="A35:A36"/>
    <mergeCell ref="B35:B36"/>
    <mergeCell ref="C35:C36"/>
    <mergeCell ref="D35:D36"/>
    <mergeCell ref="E35:E36"/>
    <mergeCell ref="J7:J8"/>
    <mergeCell ref="B5:J5"/>
    <mergeCell ref="G4:J4"/>
    <mergeCell ref="F7:F8"/>
    <mergeCell ref="G7:G8"/>
    <mergeCell ref="A27:A31"/>
    <mergeCell ref="B27:B31"/>
    <mergeCell ref="C27:C31"/>
    <mergeCell ref="D27:D31"/>
    <mergeCell ref="E27:E31"/>
    <mergeCell ref="B7:B12"/>
    <mergeCell ref="C7:C12"/>
    <mergeCell ref="D7:D12"/>
    <mergeCell ref="E7:E12"/>
    <mergeCell ref="I1:J1"/>
    <mergeCell ref="I2:J2"/>
    <mergeCell ref="I3:J3"/>
    <mergeCell ref="H7:H8"/>
    <mergeCell ref="I7:I8"/>
  </mergeCells>
  <phoneticPr fontId="0" type="noConversion"/>
  <printOptions horizontalCentered="1"/>
  <pageMargins left="0.2" right="0.2" top="0.17" bottom="0.15748031496062992" header="0.17" footer="0.15748031496062992"/>
  <pageSetup paperSize="9" scale="4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J284"/>
  <sheetViews>
    <sheetView showZeros="0" view="pageBreakPreview" zoomScale="50" zoomScaleNormal="75" zoomScaleSheetLayoutView="90" workbookViewId="0">
      <pane xSplit="6" ySplit="9" topLeftCell="G77" activePane="bottomRight" state="frozen"/>
      <selection pane="topRight" activeCell="D1" sqref="D1"/>
      <selection pane="bottomLeft" activeCell="A10" sqref="A10"/>
      <selection pane="bottomRight" activeCell="F91" sqref="F91"/>
    </sheetView>
  </sheetViews>
  <sheetFormatPr defaultColWidth="8.85546875" defaultRowHeight="12.75"/>
  <cols>
    <col min="1" max="1" width="18.85546875" style="28" hidden="1" customWidth="1"/>
    <col min="2" max="2" width="13" style="28" customWidth="1"/>
    <col min="3" max="4" width="9.7109375" style="28" customWidth="1"/>
    <col min="5" max="5" width="42.28515625" style="28" customWidth="1"/>
    <col min="6" max="6" width="51.85546875" style="28" customWidth="1"/>
    <col min="7" max="7" width="14.42578125" style="28" customWidth="1"/>
    <col min="8" max="8" width="16.28515625" style="28" customWidth="1"/>
    <col min="9" max="9" width="16.5703125" style="28" customWidth="1"/>
    <col min="10" max="10" width="11" style="28" bestFit="1" customWidth="1"/>
    <col min="11" max="16384" width="8.85546875" style="28"/>
  </cols>
  <sheetData>
    <row r="1" spans="1:10" ht="16.5">
      <c r="A1" s="30"/>
      <c r="B1" s="30"/>
      <c r="C1" s="30"/>
      <c r="D1" s="30"/>
      <c r="E1" s="30"/>
      <c r="F1" s="30"/>
      <c r="G1" s="30"/>
      <c r="H1" s="188" t="s">
        <v>537</v>
      </c>
      <c r="I1" s="188"/>
    </row>
    <row r="2" spans="1:10" ht="16.5" customHeight="1">
      <c r="A2" s="30"/>
      <c r="B2" s="30"/>
      <c r="C2" s="30"/>
      <c r="D2" s="30"/>
      <c r="E2" s="30"/>
      <c r="F2" s="30"/>
      <c r="G2" s="30"/>
      <c r="H2" s="188" t="s">
        <v>576</v>
      </c>
      <c r="I2" s="188"/>
    </row>
    <row r="3" spans="1:10" ht="16.5" customHeight="1">
      <c r="A3" s="30"/>
      <c r="B3" s="30"/>
      <c r="C3" s="30"/>
      <c r="D3" s="30"/>
      <c r="E3" s="30"/>
      <c r="F3" s="30"/>
      <c r="G3" s="30"/>
      <c r="H3" s="188" t="s">
        <v>66</v>
      </c>
      <c r="I3" s="188"/>
    </row>
    <row r="4" spans="1:10" ht="6" customHeight="1">
      <c r="A4" s="30"/>
      <c r="B4" s="30"/>
      <c r="C4" s="30"/>
      <c r="D4" s="30"/>
      <c r="E4" s="30"/>
      <c r="F4" s="30"/>
      <c r="G4" s="921"/>
      <c r="H4" s="921"/>
      <c r="I4" s="921"/>
    </row>
    <row r="5" spans="1:10" ht="33" customHeight="1">
      <c r="A5" s="922" t="s">
        <v>833</v>
      </c>
      <c r="B5" s="922"/>
      <c r="C5" s="922"/>
      <c r="D5" s="922"/>
      <c r="E5" s="922"/>
      <c r="F5" s="922"/>
      <c r="G5" s="922"/>
      <c r="H5" s="922"/>
      <c r="I5" s="922"/>
    </row>
    <row r="6" spans="1:10" ht="16.5" customHeight="1">
      <c r="A6" s="30"/>
      <c r="B6" s="30"/>
      <c r="C6" s="30"/>
      <c r="D6" s="30"/>
      <c r="E6" s="30"/>
      <c r="F6" s="30"/>
      <c r="G6" s="30"/>
      <c r="H6" s="30"/>
      <c r="I6" s="142" t="s">
        <v>38</v>
      </c>
    </row>
    <row r="7" spans="1:10" ht="72.95" customHeight="1">
      <c r="A7" s="219" t="s">
        <v>960</v>
      </c>
      <c r="B7" s="925" t="s">
        <v>75</v>
      </c>
      <c r="C7" s="925" t="s">
        <v>397</v>
      </c>
      <c r="D7" s="925" t="s">
        <v>76</v>
      </c>
      <c r="E7" s="928" t="s">
        <v>398</v>
      </c>
      <c r="F7" s="923" t="s">
        <v>500</v>
      </c>
      <c r="G7" s="924" t="s">
        <v>1</v>
      </c>
      <c r="H7" s="924" t="s">
        <v>2</v>
      </c>
      <c r="I7" s="924" t="s">
        <v>501</v>
      </c>
    </row>
    <row r="8" spans="1:10" ht="60.95" customHeight="1">
      <c r="A8" s="219" t="s">
        <v>703</v>
      </c>
      <c r="B8" s="926"/>
      <c r="C8" s="926"/>
      <c r="D8" s="926"/>
      <c r="E8" s="929"/>
      <c r="F8" s="923"/>
      <c r="G8" s="924"/>
      <c r="H8" s="924"/>
      <c r="I8" s="924"/>
    </row>
    <row r="9" spans="1:10" ht="12.75" customHeight="1">
      <c r="A9" s="143">
        <v>1</v>
      </c>
      <c r="B9" s="143">
        <v>1</v>
      </c>
      <c r="C9" s="143">
        <v>2</v>
      </c>
      <c r="D9" s="143">
        <v>3</v>
      </c>
      <c r="E9" s="133">
        <v>4</v>
      </c>
      <c r="F9" s="133">
        <v>5</v>
      </c>
      <c r="G9" s="133">
        <v>6</v>
      </c>
      <c r="H9" s="133">
        <v>7</v>
      </c>
      <c r="I9" s="133">
        <v>8</v>
      </c>
    </row>
    <row r="10" spans="1:10" ht="15.75">
      <c r="A10" s="555" t="s">
        <v>4</v>
      </c>
      <c r="B10" s="556" t="s">
        <v>115</v>
      </c>
      <c r="C10" s="556"/>
      <c r="D10" s="556"/>
      <c r="E10" s="557" t="s">
        <v>952</v>
      </c>
      <c r="F10" s="635"/>
      <c r="G10" s="620">
        <f>SUM(G12:G17)</f>
        <v>5287200</v>
      </c>
      <c r="H10" s="620">
        <f>SUM(H12:H17)</f>
        <v>2542500</v>
      </c>
      <c r="I10" s="620">
        <f>G10+H10</f>
        <v>7829700</v>
      </c>
      <c r="J10" s="146">
        <f>G10+H10-I10</f>
        <v>0</v>
      </c>
    </row>
    <row r="11" spans="1:10" ht="19.5" customHeight="1">
      <c r="A11" s="555"/>
      <c r="B11" s="556" t="s">
        <v>116</v>
      </c>
      <c r="C11" s="556"/>
      <c r="D11" s="556"/>
      <c r="E11" s="557" t="s">
        <v>952</v>
      </c>
      <c r="F11" s="635"/>
      <c r="G11" s="620">
        <f>G12+G13+G14+G15+G16+G17</f>
        <v>5287200</v>
      </c>
      <c r="H11" s="620">
        <f>H12+H13+H14+H15+H16+H17</f>
        <v>2542500</v>
      </c>
      <c r="I11" s="620">
        <f t="shared" ref="I11:I77" si="0">G11+H11</f>
        <v>7829700</v>
      </c>
      <c r="J11" s="146">
        <f t="shared" ref="J11:J77" si="1">G11+H11-I11</f>
        <v>0</v>
      </c>
    </row>
    <row r="12" spans="1:10" ht="100.5" customHeight="1">
      <c r="A12" s="56" t="s">
        <v>113</v>
      </c>
      <c r="B12" s="62" t="s">
        <v>80</v>
      </c>
      <c r="C12" s="62" t="s">
        <v>81</v>
      </c>
      <c r="D12" s="62" t="s">
        <v>82</v>
      </c>
      <c r="E12" s="58" t="s">
        <v>797</v>
      </c>
      <c r="F12" s="613" t="s">
        <v>744</v>
      </c>
      <c r="G12" s="621">
        <v>1133200</v>
      </c>
      <c r="H12" s="621">
        <v>732500</v>
      </c>
      <c r="I12" s="621">
        <f t="shared" si="0"/>
        <v>1865700</v>
      </c>
      <c r="J12" s="146">
        <f t="shared" si="1"/>
        <v>0</v>
      </c>
    </row>
    <row r="13" spans="1:10" ht="53.45" customHeight="1">
      <c r="A13" s="56" t="s">
        <v>690</v>
      </c>
      <c r="B13" s="62" t="s">
        <v>963</v>
      </c>
      <c r="C13" s="62" t="s">
        <v>83</v>
      </c>
      <c r="D13" s="62" t="s">
        <v>84</v>
      </c>
      <c r="E13" s="58" t="s">
        <v>421</v>
      </c>
      <c r="F13" s="613" t="s">
        <v>744</v>
      </c>
      <c r="G13" s="621">
        <v>4120000</v>
      </c>
      <c r="H13" s="621"/>
      <c r="I13" s="621">
        <f t="shared" si="0"/>
        <v>4120000</v>
      </c>
      <c r="J13" s="146">
        <f t="shared" si="1"/>
        <v>0</v>
      </c>
    </row>
    <row r="14" spans="1:10" ht="60.95" customHeight="1">
      <c r="A14" s="56">
        <v>250404</v>
      </c>
      <c r="B14" s="62" t="s">
        <v>965</v>
      </c>
      <c r="C14" s="62" t="s">
        <v>97</v>
      </c>
      <c r="D14" s="62" t="s">
        <v>98</v>
      </c>
      <c r="E14" s="58" t="s">
        <v>552</v>
      </c>
      <c r="F14" s="613" t="s">
        <v>744</v>
      </c>
      <c r="G14" s="621">
        <v>34000</v>
      </c>
      <c r="H14" s="621"/>
      <c r="I14" s="621">
        <f t="shared" si="0"/>
        <v>34000</v>
      </c>
      <c r="J14" s="146">
        <f t="shared" si="1"/>
        <v>0</v>
      </c>
    </row>
    <row r="15" spans="1:10" ht="75">
      <c r="A15" s="918">
        <v>250380</v>
      </c>
      <c r="B15" s="915" t="s">
        <v>964</v>
      </c>
      <c r="C15" s="915" t="s">
        <v>89</v>
      </c>
      <c r="D15" s="915" t="s">
        <v>90</v>
      </c>
      <c r="E15" s="930" t="s">
        <v>526</v>
      </c>
      <c r="F15" s="613" t="s">
        <v>792</v>
      </c>
      <c r="G15" s="621"/>
      <c r="H15" s="621">
        <v>500000</v>
      </c>
      <c r="I15" s="621">
        <f t="shared" si="0"/>
        <v>500000</v>
      </c>
      <c r="J15" s="146">
        <f t="shared" si="1"/>
        <v>0</v>
      </c>
    </row>
    <row r="16" spans="1:10" ht="45">
      <c r="A16" s="919"/>
      <c r="B16" s="916"/>
      <c r="C16" s="916"/>
      <c r="D16" s="916"/>
      <c r="E16" s="931"/>
      <c r="F16" s="614" t="s">
        <v>745</v>
      </c>
      <c r="G16" s="622"/>
      <c r="H16" s="622">
        <v>1100000</v>
      </c>
      <c r="I16" s="622">
        <f t="shared" si="0"/>
        <v>1100000</v>
      </c>
      <c r="J16" s="146">
        <f t="shared" si="1"/>
        <v>0</v>
      </c>
    </row>
    <row r="17" spans="1:10" ht="45">
      <c r="A17" s="920"/>
      <c r="B17" s="917"/>
      <c r="C17" s="917"/>
      <c r="D17" s="917"/>
      <c r="E17" s="932"/>
      <c r="F17" s="613" t="s">
        <v>744</v>
      </c>
      <c r="G17" s="621"/>
      <c r="H17" s="621">
        <v>210000</v>
      </c>
      <c r="I17" s="621">
        <f t="shared" si="0"/>
        <v>210000</v>
      </c>
      <c r="J17" s="146">
        <f t="shared" si="1"/>
        <v>0</v>
      </c>
    </row>
    <row r="18" spans="1:10" ht="31.5">
      <c r="A18" s="555" t="s">
        <v>5</v>
      </c>
      <c r="B18" s="556" t="s">
        <v>891</v>
      </c>
      <c r="C18" s="556"/>
      <c r="D18" s="556"/>
      <c r="E18" s="557" t="s">
        <v>953</v>
      </c>
      <c r="F18" s="636"/>
      <c r="G18" s="615">
        <f>SUM(G20:G22)</f>
        <v>338400</v>
      </c>
      <c r="H18" s="615">
        <f>SUM(H20:H22)</f>
        <v>10000</v>
      </c>
      <c r="I18" s="615">
        <f t="shared" si="0"/>
        <v>348400</v>
      </c>
      <c r="J18" s="146">
        <f t="shared" si="1"/>
        <v>0</v>
      </c>
    </row>
    <row r="19" spans="1:10" ht="31.5">
      <c r="A19" s="555"/>
      <c r="B19" s="556" t="s">
        <v>976</v>
      </c>
      <c r="C19" s="556"/>
      <c r="D19" s="556"/>
      <c r="E19" s="557" t="s">
        <v>953</v>
      </c>
      <c r="F19" s="636"/>
      <c r="G19" s="615">
        <f>G20+G21+G22</f>
        <v>338400</v>
      </c>
      <c r="H19" s="615">
        <f>H20+H21+H22</f>
        <v>10000</v>
      </c>
      <c r="I19" s="615">
        <f t="shared" si="0"/>
        <v>348400</v>
      </c>
      <c r="J19" s="146">
        <f t="shared" si="1"/>
        <v>0</v>
      </c>
    </row>
    <row r="20" spans="1:10" ht="86.25" hidden="1" customHeight="1">
      <c r="A20" s="56" t="s">
        <v>510</v>
      </c>
      <c r="B20" s="62" t="s">
        <v>977</v>
      </c>
      <c r="C20" s="62" t="s">
        <v>91</v>
      </c>
      <c r="D20" s="62" t="s">
        <v>92</v>
      </c>
      <c r="E20" s="58" t="s">
        <v>93</v>
      </c>
      <c r="F20" s="134"/>
      <c r="G20" s="623"/>
      <c r="H20" s="623"/>
      <c r="I20" s="623">
        <f t="shared" si="0"/>
        <v>0</v>
      </c>
      <c r="J20" s="146">
        <f t="shared" si="1"/>
        <v>0</v>
      </c>
    </row>
    <row r="21" spans="1:10" ht="27.75" hidden="1" customHeight="1">
      <c r="A21" s="62" t="s">
        <v>56</v>
      </c>
      <c r="B21" s="62" t="s">
        <v>966</v>
      </c>
      <c r="C21" s="62" t="s">
        <v>94</v>
      </c>
      <c r="D21" s="62" t="s">
        <v>84</v>
      </c>
      <c r="E21" s="58" t="s">
        <v>57</v>
      </c>
      <c r="F21" s="135"/>
      <c r="G21" s="624"/>
      <c r="H21" s="624"/>
      <c r="I21" s="624">
        <f t="shared" si="0"/>
        <v>0</v>
      </c>
      <c r="J21" s="146">
        <f t="shared" si="1"/>
        <v>0</v>
      </c>
    </row>
    <row r="22" spans="1:10" ht="69.75" customHeight="1">
      <c r="A22" s="56">
        <v>250404</v>
      </c>
      <c r="B22" s="62" t="s">
        <v>967</v>
      </c>
      <c r="C22" s="62" t="s">
        <v>97</v>
      </c>
      <c r="D22" s="62" t="s">
        <v>98</v>
      </c>
      <c r="E22" s="58" t="s">
        <v>552</v>
      </c>
      <c r="F22" s="135" t="s">
        <v>467</v>
      </c>
      <c r="G22" s="624">
        <f>333400+5000</f>
        <v>338400</v>
      </c>
      <c r="H22" s="624">
        <f>15000-5000</f>
        <v>10000</v>
      </c>
      <c r="I22" s="624">
        <f t="shared" si="0"/>
        <v>348400</v>
      </c>
      <c r="J22" s="146">
        <f t="shared" si="1"/>
        <v>0</v>
      </c>
    </row>
    <row r="23" spans="1:10" ht="47.25">
      <c r="A23" s="559" t="s">
        <v>882</v>
      </c>
      <c r="B23" s="559" t="s">
        <v>881</v>
      </c>
      <c r="C23" s="559"/>
      <c r="D23" s="559"/>
      <c r="E23" s="557" t="s">
        <v>877</v>
      </c>
      <c r="F23" s="635"/>
      <c r="G23" s="620">
        <f>G26+G28+G29+G30+G31+G33+G34+G35+G37+G38+G40+G41+G42+G44+G45+G46+G48+G49+G50+G53+G55+G56+G52</f>
        <v>5933100</v>
      </c>
      <c r="H23" s="620">
        <f>H26+H28+H29+H30+H31+H33+H34+H35+H37+H38+H40+H41+H42+H44+H45+H46+H48+H49+H50+H53+H55+H56</f>
        <v>259700</v>
      </c>
      <c r="I23" s="620">
        <f t="shared" si="0"/>
        <v>6192800</v>
      </c>
      <c r="J23" s="146">
        <f t="shared" si="1"/>
        <v>0</v>
      </c>
    </row>
    <row r="24" spans="1:10" ht="47.25">
      <c r="A24" s="559"/>
      <c r="B24" s="559" t="s">
        <v>883</v>
      </c>
      <c r="C24" s="559"/>
      <c r="D24" s="559"/>
      <c r="E24" s="557" t="s">
        <v>877</v>
      </c>
      <c r="F24" s="635"/>
      <c r="G24" s="620">
        <f>G25+G27+G34+G35+G36+G39+G43+G47+G50+G54+G32+G51</f>
        <v>5933100</v>
      </c>
      <c r="H24" s="620">
        <f>H25+H27+H34+H35+H36+H39+H43+H47+H50+H54+H32+H51</f>
        <v>259700</v>
      </c>
      <c r="I24" s="620">
        <f>I25+I27+I34+I35+I36+I39+I43+I47+I50+I54+I32+I51</f>
        <v>6192800</v>
      </c>
      <c r="J24" s="146">
        <f t="shared" si="1"/>
        <v>0</v>
      </c>
    </row>
    <row r="25" spans="1:10" ht="31.5" hidden="1">
      <c r="A25" s="544"/>
      <c r="B25" s="549" t="s">
        <v>16</v>
      </c>
      <c r="C25" s="549" t="s">
        <v>338</v>
      </c>
      <c r="D25" s="549"/>
      <c r="E25" s="545" t="s">
        <v>17</v>
      </c>
      <c r="F25" s="637"/>
      <c r="G25" s="625">
        <f>G26</f>
        <v>0</v>
      </c>
      <c r="H25" s="625">
        <f>H26</f>
        <v>0</v>
      </c>
      <c r="I25" s="625">
        <f t="shared" si="0"/>
        <v>0</v>
      </c>
      <c r="J25" s="146">
        <f t="shared" si="1"/>
        <v>0</v>
      </c>
    </row>
    <row r="26" spans="1:10" ht="31.5" hidden="1">
      <c r="A26" s="567" t="s">
        <v>843</v>
      </c>
      <c r="B26" s="568" t="s">
        <v>337</v>
      </c>
      <c r="C26" s="568" t="s">
        <v>166</v>
      </c>
      <c r="D26" s="568" t="s">
        <v>99</v>
      </c>
      <c r="E26" s="574" t="s">
        <v>780</v>
      </c>
      <c r="F26" s="638"/>
      <c r="G26" s="626"/>
      <c r="H26" s="626"/>
      <c r="I26" s="626">
        <f t="shared" si="0"/>
        <v>0</v>
      </c>
      <c r="J26" s="146">
        <f t="shared" si="1"/>
        <v>0</v>
      </c>
    </row>
    <row r="27" spans="1:10" ht="31.5" hidden="1">
      <c r="A27" s="544"/>
      <c r="B27" s="549" t="s">
        <v>167</v>
      </c>
      <c r="C27" s="549" t="s">
        <v>168</v>
      </c>
      <c r="D27" s="549"/>
      <c r="E27" s="545" t="s">
        <v>676</v>
      </c>
      <c r="F27" s="637"/>
      <c r="G27" s="625">
        <f>SUM(G28:G31)</f>
        <v>0</v>
      </c>
      <c r="H27" s="625">
        <f>SUM(H28:H31)</f>
        <v>0</v>
      </c>
      <c r="I27" s="625">
        <f t="shared" si="0"/>
        <v>0</v>
      </c>
      <c r="J27" s="146">
        <f t="shared" si="1"/>
        <v>0</v>
      </c>
    </row>
    <row r="28" spans="1:10" ht="31.5" hidden="1">
      <c r="A28" s="567" t="s">
        <v>844</v>
      </c>
      <c r="B28" s="568" t="s">
        <v>177</v>
      </c>
      <c r="C28" s="568" t="s">
        <v>178</v>
      </c>
      <c r="D28" s="568" t="s">
        <v>99</v>
      </c>
      <c r="E28" s="76" t="s">
        <v>973</v>
      </c>
      <c r="F28" s="639"/>
      <c r="G28" s="627"/>
      <c r="H28" s="627"/>
      <c r="I28" s="627">
        <f t="shared" si="0"/>
        <v>0</v>
      </c>
      <c r="J28" s="146">
        <f t="shared" si="1"/>
        <v>0</v>
      </c>
    </row>
    <row r="29" spans="1:10" ht="31.5" hidden="1">
      <c r="A29" s="567" t="s">
        <v>425</v>
      </c>
      <c r="B29" s="568" t="s">
        <v>179</v>
      </c>
      <c r="C29" s="568" t="s">
        <v>180</v>
      </c>
      <c r="D29" s="568" t="s">
        <v>99</v>
      </c>
      <c r="E29" s="76" t="s">
        <v>406</v>
      </c>
      <c r="F29" s="639"/>
      <c r="G29" s="627"/>
      <c r="H29" s="627"/>
      <c r="I29" s="627">
        <f t="shared" si="0"/>
        <v>0</v>
      </c>
      <c r="J29" s="146">
        <f t="shared" si="1"/>
        <v>0</v>
      </c>
    </row>
    <row r="30" spans="1:10" ht="65.45" hidden="1" customHeight="1">
      <c r="A30" s="567" t="s">
        <v>838</v>
      </c>
      <c r="B30" s="568" t="s">
        <v>181</v>
      </c>
      <c r="C30" s="568" t="s">
        <v>182</v>
      </c>
      <c r="D30" s="568" t="s">
        <v>99</v>
      </c>
      <c r="E30" s="572" t="s">
        <v>681</v>
      </c>
      <c r="F30" s="572"/>
      <c r="G30" s="628"/>
      <c r="H30" s="628"/>
      <c r="I30" s="628">
        <f t="shared" si="0"/>
        <v>0</v>
      </c>
      <c r="J30" s="146">
        <f t="shared" si="1"/>
        <v>0</v>
      </c>
    </row>
    <row r="31" spans="1:10" ht="31.5" hidden="1">
      <c r="A31" s="567" t="s">
        <v>840</v>
      </c>
      <c r="B31" s="568" t="s">
        <v>183</v>
      </c>
      <c r="C31" s="568" t="s">
        <v>184</v>
      </c>
      <c r="D31" s="568" t="s">
        <v>99</v>
      </c>
      <c r="E31" s="76" t="s">
        <v>849</v>
      </c>
      <c r="F31" s="639"/>
      <c r="G31" s="627"/>
      <c r="H31" s="627"/>
      <c r="I31" s="627">
        <f t="shared" si="0"/>
        <v>0</v>
      </c>
      <c r="J31" s="146">
        <f t="shared" si="1"/>
        <v>0</v>
      </c>
    </row>
    <row r="32" spans="1:10" ht="42" customHeight="1">
      <c r="A32" s="544"/>
      <c r="B32" s="549" t="s">
        <v>185</v>
      </c>
      <c r="C32" s="549" t="s">
        <v>186</v>
      </c>
      <c r="D32" s="549"/>
      <c r="E32" s="545" t="s">
        <v>721</v>
      </c>
      <c r="F32" s="637"/>
      <c r="G32" s="625">
        <f>G33</f>
        <v>20000</v>
      </c>
      <c r="H32" s="625">
        <f>H33</f>
        <v>0</v>
      </c>
      <c r="I32" s="625">
        <f>I33</f>
        <v>20000</v>
      </c>
      <c r="J32" s="146"/>
    </row>
    <row r="33" spans="1:10" s="581" customFormat="1" ht="54" customHeight="1">
      <c r="A33" s="567" t="s">
        <v>847</v>
      </c>
      <c r="B33" s="568" t="s">
        <v>719</v>
      </c>
      <c r="C33" s="568" t="s">
        <v>720</v>
      </c>
      <c r="D33" s="568" t="s">
        <v>99</v>
      </c>
      <c r="E33" s="76" t="s">
        <v>722</v>
      </c>
      <c r="F33" s="639" t="s">
        <v>746</v>
      </c>
      <c r="G33" s="627">
        <v>20000</v>
      </c>
      <c r="H33" s="627"/>
      <c r="I33" s="627">
        <f t="shared" si="0"/>
        <v>20000</v>
      </c>
      <c r="J33" s="665">
        <f t="shared" si="1"/>
        <v>0</v>
      </c>
    </row>
    <row r="34" spans="1:10" ht="109.5" hidden="1" customHeight="1">
      <c r="A34" s="56" t="s">
        <v>806</v>
      </c>
      <c r="B34" s="62" t="s">
        <v>187</v>
      </c>
      <c r="C34" s="62" t="s">
        <v>188</v>
      </c>
      <c r="D34" s="62" t="s">
        <v>99</v>
      </c>
      <c r="E34" s="58" t="s">
        <v>358</v>
      </c>
      <c r="F34" s="640"/>
      <c r="G34" s="629"/>
      <c r="H34" s="629"/>
      <c r="I34" s="629">
        <f t="shared" si="0"/>
        <v>0</v>
      </c>
      <c r="J34" s="146">
        <f t="shared" si="1"/>
        <v>0</v>
      </c>
    </row>
    <row r="35" spans="1:10" s="92" customFormat="1" ht="42" hidden="1" customHeight="1">
      <c r="A35" s="56" t="s">
        <v>567</v>
      </c>
      <c r="B35" s="62" t="s">
        <v>189</v>
      </c>
      <c r="C35" s="62" t="s">
        <v>190</v>
      </c>
      <c r="D35" s="62" t="s">
        <v>99</v>
      </c>
      <c r="E35" s="58" t="s">
        <v>552</v>
      </c>
      <c r="F35" s="640"/>
      <c r="G35" s="629"/>
      <c r="H35" s="629"/>
      <c r="I35" s="629">
        <f t="shared" si="0"/>
        <v>0</v>
      </c>
      <c r="J35" s="146">
        <f t="shared" si="1"/>
        <v>0</v>
      </c>
    </row>
    <row r="36" spans="1:10" ht="42" customHeight="1">
      <c r="A36" s="544"/>
      <c r="B36" s="549" t="s">
        <v>169</v>
      </c>
      <c r="C36" s="549" t="s">
        <v>170</v>
      </c>
      <c r="D36" s="549"/>
      <c r="E36" s="545" t="s">
        <v>947</v>
      </c>
      <c r="F36" s="637"/>
      <c r="G36" s="625">
        <f>G37+G38</f>
        <v>1659600</v>
      </c>
      <c r="H36" s="625">
        <f>H37+H38</f>
        <v>0</v>
      </c>
      <c r="I36" s="625">
        <f t="shared" si="0"/>
        <v>1659600</v>
      </c>
      <c r="J36" s="146">
        <f t="shared" si="1"/>
        <v>0</v>
      </c>
    </row>
    <row r="37" spans="1:10" ht="47.25">
      <c r="A37" s="567">
        <v>130102</v>
      </c>
      <c r="B37" s="568" t="s">
        <v>191</v>
      </c>
      <c r="C37" s="568" t="s">
        <v>192</v>
      </c>
      <c r="D37" s="568" t="s">
        <v>336</v>
      </c>
      <c r="E37" s="76" t="s">
        <v>850</v>
      </c>
      <c r="F37" s="577" t="s">
        <v>747</v>
      </c>
      <c r="G37" s="630">
        <v>1212300</v>
      </c>
      <c r="H37" s="630"/>
      <c r="I37" s="630">
        <f t="shared" si="0"/>
        <v>1212300</v>
      </c>
      <c r="J37" s="146">
        <f t="shared" si="1"/>
        <v>0</v>
      </c>
    </row>
    <row r="38" spans="1:10" ht="47.25">
      <c r="A38" s="567">
        <v>130106</v>
      </c>
      <c r="B38" s="568" t="s">
        <v>193</v>
      </c>
      <c r="C38" s="568" t="s">
        <v>194</v>
      </c>
      <c r="D38" s="568" t="s">
        <v>336</v>
      </c>
      <c r="E38" s="76" t="s">
        <v>563</v>
      </c>
      <c r="F38" s="577" t="s">
        <v>747</v>
      </c>
      <c r="G38" s="630">
        <v>447300</v>
      </c>
      <c r="H38" s="630"/>
      <c r="I38" s="630">
        <f t="shared" si="0"/>
        <v>447300</v>
      </c>
      <c r="J38" s="146">
        <f t="shared" si="1"/>
        <v>0</v>
      </c>
    </row>
    <row r="39" spans="1:10" ht="32.450000000000003" customHeight="1">
      <c r="A39" s="544"/>
      <c r="B39" s="549" t="s">
        <v>175</v>
      </c>
      <c r="C39" s="549" t="s">
        <v>176</v>
      </c>
      <c r="D39" s="549"/>
      <c r="E39" s="545" t="s">
        <v>723</v>
      </c>
      <c r="F39" s="637"/>
      <c r="G39" s="625">
        <f>SUM(G40:G42)</f>
        <v>87700</v>
      </c>
      <c r="H39" s="625">
        <f>SUM(H40:H42)</f>
        <v>0</v>
      </c>
      <c r="I39" s="625">
        <f t="shared" si="0"/>
        <v>87700</v>
      </c>
      <c r="J39" s="146">
        <f t="shared" si="1"/>
        <v>0</v>
      </c>
    </row>
    <row r="40" spans="1:10" ht="78.95" hidden="1" customHeight="1">
      <c r="A40" s="567">
        <v>130114</v>
      </c>
      <c r="B40" s="568" t="s">
        <v>173</v>
      </c>
      <c r="C40" s="568" t="s">
        <v>195</v>
      </c>
      <c r="D40" s="568" t="s">
        <v>336</v>
      </c>
      <c r="E40" s="76" t="s">
        <v>416</v>
      </c>
      <c r="F40" s="639"/>
      <c r="G40" s="627"/>
      <c r="H40" s="627"/>
      <c r="I40" s="627">
        <f t="shared" si="0"/>
        <v>0</v>
      </c>
      <c r="J40" s="146">
        <f t="shared" si="1"/>
        <v>0</v>
      </c>
    </row>
    <row r="41" spans="1:10" ht="47.25">
      <c r="A41" s="567">
        <v>130107</v>
      </c>
      <c r="B41" s="568" t="s">
        <v>199</v>
      </c>
      <c r="C41" s="568" t="s">
        <v>200</v>
      </c>
      <c r="D41" s="568" t="s">
        <v>336</v>
      </c>
      <c r="E41" s="76" t="s">
        <v>820</v>
      </c>
      <c r="F41" s="577" t="s">
        <v>747</v>
      </c>
      <c r="G41" s="630">
        <v>87700</v>
      </c>
      <c r="H41" s="630"/>
      <c r="I41" s="630">
        <f t="shared" si="0"/>
        <v>87700</v>
      </c>
      <c r="J41" s="146">
        <f t="shared" si="1"/>
        <v>0</v>
      </c>
    </row>
    <row r="42" spans="1:10" ht="47.25" hidden="1">
      <c r="A42" s="567">
        <v>130203</v>
      </c>
      <c r="B42" s="568" t="s">
        <v>197</v>
      </c>
      <c r="C42" s="568" t="s">
        <v>198</v>
      </c>
      <c r="D42" s="568" t="s">
        <v>336</v>
      </c>
      <c r="E42" s="76" t="s">
        <v>415</v>
      </c>
      <c r="F42" s="639"/>
      <c r="G42" s="627"/>
      <c r="H42" s="627"/>
      <c r="I42" s="627">
        <f t="shared" si="0"/>
        <v>0</v>
      </c>
      <c r="J42" s="146">
        <f t="shared" si="1"/>
        <v>0</v>
      </c>
    </row>
    <row r="43" spans="1:10" ht="31.5">
      <c r="A43" s="544"/>
      <c r="B43" s="549" t="s">
        <v>724</v>
      </c>
      <c r="C43" s="549" t="s">
        <v>725</v>
      </c>
      <c r="D43" s="549"/>
      <c r="E43" s="545" t="s">
        <v>726</v>
      </c>
      <c r="F43" s="637"/>
      <c r="G43" s="625">
        <f>SUM(G44:G46)</f>
        <v>700000</v>
      </c>
      <c r="H43" s="625">
        <f>SUM(H44:H46)</f>
        <v>0</v>
      </c>
      <c r="I43" s="625">
        <f t="shared" si="0"/>
        <v>700000</v>
      </c>
      <c r="J43" s="146">
        <f t="shared" si="1"/>
        <v>0</v>
      </c>
    </row>
    <row r="44" spans="1:10" ht="78.75">
      <c r="A44" s="575">
        <v>130201</v>
      </c>
      <c r="B44" s="576" t="s">
        <v>727</v>
      </c>
      <c r="C44" s="576" t="s">
        <v>728</v>
      </c>
      <c r="D44" s="576" t="s">
        <v>336</v>
      </c>
      <c r="E44" s="577" t="s">
        <v>729</v>
      </c>
      <c r="F44" s="577" t="s">
        <v>747</v>
      </c>
      <c r="G44" s="630">
        <v>510000</v>
      </c>
      <c r="H44" s="630"/>
      <c r="I44" s="630">
        <f t="shared" si="0"/>
        <v>510000</v>
      </c>
      <c r="J44" s="146">
        <f t="shared" si="1"/>
        <v>0</v>
      </c>
    </row>
    <row r="45" spans="1:10" ht="94.5">
      <c r="A45" s="575">
        <v>130202</v>
      </c>
      <c r="B45" s="576" t="s">
        <v>730</v>
      </c>
      <c r="C45" s="576" t="s">
        <v>731</v>
      </c>
      <c r="D45" s="576" t="s">
        <v>336</v>
      </c>
      <c r="E45" s="577" t="s">
        <v>732</v>
      </c>
      <c r="F45" s="577" t="s">
        <v>747</v>
      </c>
      <c r="G45" s="630">
        <v>190000</v>
      </c>
      <c r="H45" s="630"/>
      <c r="I45" s="630">
        <f t="shared" si="0"/>
        <v>190000</v>
      </c>
      <c r="J45" s="146">
        <f t="shared" si="1"/>
        <v>0</v>
      </c>
    </row>
    <row r="46" spans="1:10" ht="47.25" hidden="1">
      <c r="A46" s="567">
        <v>130204</v>
      </c>
      <c r="B46" s="568" t="s">
        <v>203</v>
      </c>
      <c r="C46" s="568" t="s">
        <v>204</v>
      </c>
      <c r="D46" s="568" t="s">
        <v>336</v>
      </c>
      <c r="E46" s="76" t="s">
        <v>949</v>
      </c>
      <c r="F46" s="639"/>
      <c r="G46" s="627">
        <f>SUM(G47:G49)</f>
        <v>0</v>
      </c>
      <c r="H46" s="627">
        <f>SUM(H47:H49)</f>
        <v>0</v>
      </c>
      <c r="I46" s="627">
        <f t="shared" si="0"/>
        <v>0</v>
      </c>
      <c r="J46" s="146">
        <f t="shared" si="1"/>
        <v>0</v>
      </c>
    </row>
    <row r="47" spans="1:10" ht="31.5" hidden="1">
      <c r="A47" s="544"/>
      <c r="B47" s="549" t="s">
        <v>171</v>
      </c>
      <c r="C47" s="549" t="s">
        <v>172</v>
      </c>
      <c r="D47" s="549"/>
      <c r="E47" s="545" t="s">
        <v>679</v>
      </c>
      <c r="F47" s="637"/>
      <c r="G47" s="625">
        <f>SUM(G48:G49)</f>
        <v>0</v>
      </c>
      <c r="H47" s="625">
        <f>SUM(H48:H49)</f>
        <v>0</v>
      </c>
      <c r="I47" s="625">
        <f t="shared" si="0"/>
        <v>0</v>
      </c>
      <c r="J47" s="146">
        <f t="shared" si="1"/>
        <v>0</v>
      </c>
    </row>
    <row r="48" spans="1:10" ht="31.5" hidden="1">
      <c r="A48" s="567">
        <v>130104</v>
      </c>
      <c r="B48" s="568" t="s">
        <v>205</v>
      </c>
      <c r="C48" s="568" t="s">
        <v>206</v>
      </c>
      <c r="D48" s="568" t="s">
        <v>336</v>
      </c>
      <c r="E48" s="76" t="s">
        <v>413</v>
      </c>
      <c r="F48" s="639"/>
      <c r="G48" s="627"/>
      <c r="H48" s="627"/>
      <c r="I48" s="627">
        <f t="shared" si="0"/>
        <v>0</v>
      </c>
      <c r="J48" s="146">
        <f t="shared" si="1"/>
        <v>0</v>
      </c>
    </row>
    <row r="49" spans="1:10" ht="47.25" hidden="1">
      <c r="A49" s="567">
        <v>130105</v>
      </c>
      <c r="B49" s="568" t="s">
        <v>207</v>
      </c>
      <c r="C49" s="568" t="s">
        <v>208</v>
      </c>
      <c r="D49" s="568" t="s">
        <v>336</v>
      </c>
      <c r="E49" s="76" t="s">
        <v>112</v>
      </c>
      <c r="F49" s="639"/>
      <c r="G49" s="627"/>
      <c r="H49" s="627"/>
      <c r="I49" s="627">
        <f t="shared" si="0"/>
        <v>0</v>
      </c>
      <c r="J49" s="146">
        <f t="shared" si="1"/>
        <v>0</v>
      </c>
    </row>
    <row r="50" spans="1:10" ht="66" hidden="1" customHeight="1">
      <c r="A50" s="64">
        <v>130115</v>
      </c>
      <c r="B50" s="124" t="s">
        <v>209</v>
      </c>
      <c r="C50" s="124" t="s">
        <v>210</v>
      </c>
      <c r="D50" s="124" t="s">
        <v>336</v>
      </c>
      <c r="E50" s="57" t="s">
        <v>414</v>
      </c>
      <c r="F50" s="57"/>
      <c r="G50" s="631"/>
      <c r="H50" s="631"/>
      <c r="I50" s="631">
        <f t="shared" si="0"/>
        <v>0</v>
      </c>
      <c r="J50" s="146">
        <f t="shared" si="1"/>
        <v>0</v>
      </c>
    </row>
    <row r="51" spans="1:10" ht="31.5">
      <c r="A51" s="544"/>
      <c r="B51" s="549" t="s">
        <v>209</v>
      </c>
      <c r="C51" s="549" t="s">
        <v>210</v>
      </c>
      <c r="D51" s="549"/>
      <c r="E51" s="545" t="s">
        <v>736</v>
      </c>
      <c r="F51" s="637"/>
      <c r="G51" s="625">
        <f>G53+G52</f>
        <v>2715800</v>
      </c>
      <c r="H51" s="625">
        <f>H53+H52</f>
        <v>0</v>
      </c>
      <c r="I51" s="625">
        <f>I53+I52</f>
        <v>2715800</v>
      </c>
      <c r="J51" s="146"/>
    </row>
    <row r="52" spans="1:10" s="581" customFormat="1" ht="78.75">
      <c r="A52" s="575">
        <v>130115</v>
      </c>
      <c r="B52" s="576" t="s">
        <v>737</v>
      </c>
      <c r="C52" s="576" t="s">
        <v>738</v>
      </c>
      <c r="D52" s="576" t="s">
        <v>336</v>
      </c>
      <c r="E52" s="577" t="s">
        <v>739</v>
      </c>
      <c r="F52" s="577" t="s">
        <v>747</v>
      </c>
      <c r="G52" s="630">
        <v>740300</v>
      </c>
      <c r="H52" s="630"/>
      <c r="I52" s="630">
        <v>740300</v>
      </c>
      <c r="J52" s="665"/>
    </row>
    <row r="53" spans="1:10" s="581" customFormat="1" ht="63">
      <c r="A53" s="575">
        <v>130112</v>
      </c>
      <c r="B53" s="576" t="s">
        <v>742</v>
      </c>
      <c r="C53" s="576" t="s">
        <v>741</v>
      </c>
      <c r="D53" s="576" t="s">
        <v>336</v>
      </c>
      <c r="E53" s="577" t="s">
        <v>740</v>
      </c>
      <c r="F53" s="577" t="s">
        <v>747</v>
      </c>
      <c r="G53" s="630">
        <v>1975500</v>
      </c>
      <c r="H53" s="630"/>
      <c r="I53" s="630">
        <f t="shared" si="0"/>
        <v>1975500</v>
      </c>
      <c r="J53" s="665">
        <f t="shared" si="1"/>
        <v>0</v>
      </c>
    </row>
    <row r="54" spans="1:10" ht="47.25">
      <c r="A54" s="544"/>
      <c r="B54" s="549" t="s">
        <v>212</v>
      </c>
      <c r="C54" s="549" t="s">
        <v>213</v>
      </c>
      <c r="D54" s="549"/>
      <c r="E54" s="545" t="s">
        <v>214</v>
      </c>
      <c r="F54" s="637"/>
      <c r="G54" s="625">
        <f>G55+G56</f>
        <v>750000</v>
      </c>
      <c r="H54" s="625">
        <f>H55+H56</f>
        <v>259700</v>
      </c>
      <c r="I54" s="625">
        <f t="shared" si="0"/>
        <v>1009700</v>
      </c>
      <c r="J54" s="146">
        <f t="shared" si="1"/>
        <v>0</v>
      </c>
    </row>
    <row r="55" spans="1:10" ht="50.1" customHeight="1">
      <c r="A55" s="590">
        <v>250908</v>
      </c>
      <c r="B55" s="590">
        <v>1118103</v>
      </c>
      <c r="C55" s="590">
        <v>8103</v>
      </c>
      <c r="D55" s="590">
        <v>1060</v>
      </c>
      <c r="E55" s="591" t="s">
        <v>957</v>
      </c>
      <c r="F55" s="639" t="s">
        <v>746</v>
      </c>
      <c r="G55" s="661">
        <v>707600</v>
      </c>
      <c r="H55" s="661">
        <v>245000</v>
      </c>
      <c r="I55" s="661">
        <f t="shared" si="0"/>
        <v>952600</v>
      </c>
      <c r="J55" s="146">
        <f t="shared" si="1"/>
        <v>0</v>
      </c>
    </row>
    <row r="56" spans="1:10" ht="93.75" customHeight="1">
      <c r="A56" s="567">
        <v>250913</v>
      </c>
      <c r="B56" s="568" t="s">
        <v>215</v>
      </c>
      <c r="C56" s="568" t="s">
        <v>216</v>
      </c>
      <c r="D56" s="568" t="s">
        <v>217</v>
      </c>
      <c r="E56" s="76" t="s">
        <v>824</v>
      </c>
      <c r="F56" s="639" t="s">
        <v>746</v>
      </c>
      <c r="G56" s="662">
        <v>42400</v>
      </c>
      <c r="H56" s="662">
        <v>14700</v>
      </c>
      <c r="I56" s="662">
        <f t="shared" si="0"/>
        <v>57100</v>
      </c>
      <c r="J56" s="146">
        <f t="shared" si="1"/>
        <v>0</v>
      </c>
    </row>
    <row r="57" spans="1:10" ht="47.25" hidden="1">
      <c r="A57" s="560">
        <v>14</v>
      </c>
      <c r="B57" s="559" t="s">
        <v>218</v>
      </c>
      <c r="C57" s="559"/>
      <c r="D57" s="559"/>
      <c r="E57" s="557" t="s">
        <v>878</v>
      </c>
      <c r="F57" s="635"/>
      <c r="G57" s="620"/>
      <c r="H57" s="620"/>
      <c r="I57" s="620">
        <f t="shared" si="0"/>
        <v>0</v>
      </c>
      <c r="J57" s="146">
        <f t="shared" si="1"/>
        <v>0</v>
      </c>
    </row>
    <row r="58" spans="1:10" ht="47.25" hidden="1">
      <c r="A58" s="560"/>
      <c r="B58" s="559" t="s">
        <v>219</v>
      </c>
      <c r="C58" s="559"/>
      <c r="D58" s="559"/>
      <c r="E58" s="557" t="s">
        <v>878</v>
      </c>
      <c r="F58" s="635"/>
      <c r="G58" s="620"/>
      <c r="H58" s="620"/>
      <c r="I58" s="620">
        <f t="shared" si="0"/>
        <v>0</v>
      </c>
      <c r="J58" s="146">
        <f t="shared" si="1"/>
        <v>0</v>
      </c>
    </row>
    <row r="59" spans="1:10" ht="27.95" hidden="1" customHeight="1">
      <c r="A59" s="56" t="s">
        <v>509</v>
      </c>
      <c r="B59" s="62" t="s">
        <v>220</v>
      </c>
      <c r="C59" s="62" t="s">
        <v>110</v>
      </c>
      <c r="D59" s="62" t="s">
        <v>111</v>
      </c>
      <c r="E59" s="58" t="s">
        <v>326</v>
      </c>
      <c r="F59" s="640"/>
      <c r="G59" s="629"/>
      <c r="H59" s="629"/>
      <c r="I59" s="629">
        <f t="shared" si="0"/>
        <v>0</v>
      </c>
      <c r="J59" s="146">
        <f t="shared" si="1"/>
        <v>0</v>
      </c>
    </row>
    <row r="60" spans="1:10" ht="45" hidden="1" customHeight="1">
      <c r="A60" s="56" t="s">
        <v>569</v>
      </c>
      <c r="B60" s="62" t="s">
        <v>221</v>
      </c>
      <c r="C60" s="62" t="s">
        <v>222</v>
      </c>
      <c r="D60" s="62" t="s">
        <v>92</v>
      </c>
      <c r="E60" s="58" t="s">
        <v>223</v>
      </c>
      <c r="F60" s="640"/>
      <c r="G60" s="629"/>
      <c r="H60" s="629"/>
      <c r="I60" s="629">
        <f t="shared" si="0"/>
        <v>0</v>
      </c>
      <c r="J60" s="146">
        <f t="shared" si="1"/>
        <v>0</v>
      </c>
    </row>
    <row r="61" spans="1:10" ht="80.099999999999994" hidden="1" customHeight="1">
      <c r="A61" s="56" t="s">
        <v>511</v>
      </c>
      <c r="B61" s="62" t="s">
        <v>224</v>
      </c>
      <c r="C61" s="62" t="s">
        <v>225</v>
      </c>
      <c r="D61" s="62" t="s">
        <v>233</v>
      </c>
      <c r="E61" s="58" t="s">
        <v>226</v>
      </c>
      <c r="F61" s="640"/>
      <c r="G61" s="629"/>
      <c r="H61" s="629"/>
      <c r="I61" s="629">
        <f t="shared" si="0"/>
        <v>0</v>
      </c>
      <c r="J61" s="146">
        <f t="shared" si="1"/>
        <v>0</v>
      </c>
    </row>
    <row r="62" spans="1:10" ht="51.95" hidden="1" customHeight="1">
      <c r="A62" s="56" t="s">
        <v>845</v>
      </c>
      <c r="B62" s="62" t="s">
        <v>227</v>
      </c>
      <c r="C62" s="62" t="s">
        <v>228</v>
      </c>
      <c r="D62" s="62" t="s">
        <v>229</v>
      </c>
      <c r="E62" s="58" t="s">
        <v>232</v>
      </c>
      <c r="F62" s="640"/>
      <c r="G62" s="629"/>
      <c r="H62" s="629"/>
      <c r="I62" s="629">
        <f t="shared" si="0"/>
        <v>0</v>
      </c>
      <c r="J62" s="146">
        <f t="shared" si="1"/>
        <v>0</v>
      </c>
    </row>
    <row r="63" spans="1:10" ht="56.1" hidden="1" customHeight="1">
      <c r="A63" s="62" t="s">
        <v>130</v>
      </c>
      <c r="B63" s="62" t="s">
        <v>230</v>
      </c>
      <c r="C63" s="62" t="s">
        <v>231</v>
      </c>
      <c r="D63" s="62" t="s">
        <v>234</v>
      </c>
      <c r="E63" s="58" t="s">
        <v>781</v>
      </c>
      <c r="F63" s="640"/>
      <c r="G63" s="629"/>
      <c r="H63" s="629"/>
      <c r="I63" s="629">
        <f t="shared" si="0"/>
        <v>0</v>
      </c>
      <c r="J63" s="146">
        <f t="shared" si="1"/>
        <v>0</v>
      </c>
    </row>
    <row r="64" spans="1:10" ht="38.1" hidden="1" customHeight="1">
      <c r="A64" s="56" t="s">
        <v>512</v>
      </c>
      <c r="B64" s="62" t="s">
        <v>235</v>
      </c>
      <c r="C64" s="62" t="s">
        <v>236</v>
      </c>
      <c r="D64" s="62" t="s">
        <v>237</v>
      </c>
      <c r="E64" s="58" t="s">
        <v>238</v>
      </c>
      <c r="F64" s="640"/>
      <c r="G64" s="629"/>
      <c r="H64" s="629"/>
      <c r="I64" s="629">
        <f t="shared" si="0"/>
        <v>0</v>
      </c>
      <c r="J64" s="146">
        <f t="shared" si="1"/>
        <v>0</v>
      </c>
    </row>
    <row r="65" spans="1:10" ht="47.25" hidden="1">
      <c r="A65" s="56" t="s">
        <v>513</v>
      </c>
      <c r="B65" s="62" t="s">
        <v>239</v>
      </c>
      <c r="C65" s="62" t="s">
        <v>240</v>
      </c>
      <c r="D65" s="62" t="s">
        <v>241</v>
      </c>
      <c r="E65" s="58" t="s">
        <v>242</v>
      </c>
      <c r="F65" s="640"/>
      <c r="G65" s="629"/>
      <c r="H65" s="629"/>
      <c r="I65" s="629">
        <f t="shared" si="0"/>
        <v>0</v>
      </c>
      <c r="J65" s="146">
        <f t="shared" si="1"/>
        <v>0</v>
      </c>
    </row>
    <row r="66" spans="1:10" ht="42" hidden="1" customHeight="1">
      <c r="A66" s="56" t="s">
        <v>514</v>
      </c>
      <c r="B66" s="62" t="s">
        <v>243</v>
      </c>
      <c r="C66" s="62" t="s">
        <v>244</v>
      </c>
      <c r="D66" s="62" t="s">
        <v>245</v>
      </c>
      <c r="E66" s="58" t="s">
        <v>246</v>
      </c>
      <c r="F66" s="640"/>
      <c r="G66" s="629"/>
      <c r="H66" s="629"/>
      <c r="I66" s="629">
        <f t="shared" si="0"/>
        <v>0</v>
      </c>
      <c r="J66" s="146">
        <f t="shared" si="1"/>
        <v>0</v>
      </c>
    </row>
    <row r="67" spans="1:10" ht="56.1" hidden="1" customHeight="1">
      <c r="A67" s="56" t="s">
        <v>962</v>
      </c>
      <c r="B67" s="62" t="s">
        <v>247</v>
      </c>
      <c r="C67" s="62" t="s">
        <v>248</v>
      </c>
      <c r="D67" s="62" t="s">
        <v>249</v>
      </c>
      <c r="E67" s="58" t="s">
        <v>250</v>
      </c>
      <c r="F67" s="640"/>
      <c r="G67" s="629"/>
      <c r="H67" s="629"/>
      <c r="I67" s="629">
        <f t="shared" si="0"/>
        <v>0</v>
      </c>
      <c r="J67" s="146">
        <f t="shared" si="1"/>
        <v>0</v>
      </c>
    </row>
    <row r="68" spans="1:10" ht="266.10000000000002" hidden="1" customHeight="1">
      <c r="A68" s="56" t="s">
        <v>515</v>
      </c>
      <c r="B68" s="62" t="s">
        <v>251</v>
      </c>
      <c r="C68" s="62" t="s">
        <v>252</v>
      </c>
      <c r="D68" s="62" t="s">
        <v>253</v>
      </c>
      <c r="E68" s="58" t="s">
        <v>254</v>
      </c>
      <c r="F68" s="640"/>
      <c r="G68" s="629"/>
      <c r="H68" s="629"/>
      <c r="I68" s="629">
        <f t="shared" si="0"/>
        <v>0</v>
      </c>
      <c r="J68" s="146">
        <f t="shared" si="1"/>
        <v>0</v>
      </c>
    </row>
    <row r="69" spans="1:10" ht="45" hidden="1" customHeight="1">
      <c r="A69" s="56" t="s">
        <v>516</v>
      </c>
      <c r="B69" s="62" t="s">
        <v>255</v>
      </c>
      <c r="C69" s="62" t="s">
        <v>256</v>
      </c>
      <c r="D69" s="62" t="s">
        <v>253</v>
      </c>
      <c r="E69" s="58" t="s">
        <v>257</v>
      </c>
      <c r="F69" s="640"/>
      <c r="G69" s="629"/>
      <c r="H69" s="629"/>
      <c r="I69" s="629">
        <f t="shared" si="0"/>
        <v>0</v>
      </c>
      <c r="J69" s="146">
        <f t="shared" si="1"/>
        <v>0</v>
      </c>
    </row>
    <row r="70" spans="1:10" ht="31.5" hidden="1">
      <c r="A70" s="56" t="s">
        <v>517</v>
      </c>
      <c r="B70" s="62" t="s">
        <v>258</v>
      </c>
      <c r="C70" s="62" t="s">
        <v>259</v>
      </c>
      <c r="D70" s="62" t="s">
        <v>260</v>
      </c>
      <c r="E70" s="58" t="s">
        <v>261</v>
      </c>
      <c r="F70" s="640"/>
      <c r="G70" s="629"/>
      <c r="H70" s="629"/>
      <c r="I70" s="629">
        <f t="shared" si="0"/>
        <v>0</v>
      </c>
      <c r="J70" s="146">
        <f t="shared" si="1"/>
        <v>0</v>
      </c>
    </row>
    <row r="71" spans="1:10" ht="78.599999999999994" hidden="1" customHeight="1">
      <c r="A71" s="56" t="s">
        <v>131</v>
      </c>
      <c r="B71" s="62" t="s">
        <v>265</v>
      </c>
      <c r="C71" s="62" t="s">
        <v>266</v>
      </c>
      <c r="D71" s="62" t="s">
        <v>260</v>
      </c>
      <c r="E71" s="58" t="s">
        <v>0</v>
      </c>
      <c r="F71" s="640"/>
      <c r="G71" s="629"/>
      <c r="H71" s="629"/>
      <c r="I71" s="629">
        <f t="shared" si="0"/>
        <v>0</v>
      </c>
      <c r="J71" s="146">
        <f t="shared" si="1"/>
        <v>0</v>
      </c>
    </row>
    <row r="72" spans="1:10" ht="78.599999999999994" hidden="1" customHeight="1">
      <c r="A72" s="544"/>
      <c r="B72" s="549" t="s">
        <v>267</v>
      </c>
      <c r="C72" s="549" t="s">
        <v>268</v>
      </c>
      <c r="D72" s="549"/>
      <c r="E72" s="545" t="s">
        <v>269</v>
      </c>
      <c r="F72" s="637"/>
      <c r="G72" s="625"/>
      <c r="H72" s="625"/>
      <c r="I72" s="625">
        <f t="shared" si="0"/>
        <v>0</v>
      </c>
      <c r="J72" s="146">
        <f t="shared" si="1"/>
        <v>0</v>
      </c>
    </row>
    <row r="73" spans="1:10" ht="30.6" hidden="1" customHeight="1">
      <c r="A73" s="567" t="s">
        <v>542</v>
      </c>
      <c r="B73" s="568" t="s">
        <v>271</v>
      </c>
      <c r="C73" s="568" t="s">
        <v>272</v>
      </c>
      <c r="D73" s="568" t="s">
        <v>260</v>
      </c>
      <c r="E73" s="574" t="s">
        <v>270</v>
      </c>
      <c r="F73" s="638"/>
      <c r="G73" s="626"/>
      <c r="H73" s="626"/>
      <c r="I73" s="626">
        <f t="shared" si="0"/>
        <v>0</v>
      </c>
      <c r="J73" s="146">
        <f t="shared" si="1"/>
        <v>0</v>
      </c>
    </row>
    <row r="74" spans="1:10" ht="33" hidden="1" customHeight="1">
      <c r="A74" s="567" t="s">
        <v>543</v>
      </c>
      <c r="B74" s="568" t="s">
        <v>273</v>
      </c>
      <c r="C74" s="568" t="s">
        <v>274</v>
      </c>
      <c r="D74" s="568" t="s">
        <v>260</v>
      </c>
      <c r="E74" s="574" t="s">
        <v>939</v>
      </c>
      <c r="F74" s="638"/>
      <c r="G74" s="626"/>
      <c r="H74" s="626"/>
      <c r="I74" s="626">
        <f t="shared" si="0"/>
        <v>0</v>
      </c>
      <c r="J74" s="146">
        <f t="shared" si="1"/>
        <v>0</v>
      </c>
    </row>
    <row r="75" spans="1:10" ht="15.75" hidden="1">
      <c r="A75" s="56" t="s">
        <v>685</v>
      </c>
      <c r="B75" s="62" t="s">
        <v>262</v>
      </c>
      <c r="C75" s="62" t="s">
        <v>263</v>
      </c>
      <c r="D75" s="62" t="s">
        <v>260</v>
      </c>
      <c r="E75" s="58" t="s">
        <v>264</v>
      </c>
      <c r="F75" s="640"/>
      <c r="G75" s="629"/>
      <c r="H75" s="629"/>
      <c r="I75" s="629">
        <f t="shared" si="0"/>
        <v>0</v>
      </c>
      <c r="J75" s="146">
        <f t="shared" si="1"/>
        <v>0</v>
      </c>
    </row>
    <row r="76" spans="1:10" ht="15.6" hidden="1" customHeight="1">
      <c r="A76" s="56">
        <v>110201</v>
      </c>
      <c r="B76" s="62" t="s">
        <v>275</v>
      </c>
      <c r="C76" s="62" t="s">
        <v>276</v>
      </c>
      <c r="D76" s="62" t="s">
        <v>277</v>
      </c>
      <c r="E76" s="58" t="s">
        <v>32</v>
      </c>
      <c r="F76" s="640"/>
      <c r="G76" s="629"/>
      <c r="H76" s="629"/>
      <c r="I76" s="629">
        <f t="shared" si="0"/>
        <v>0</v>
      </c>
      <c r="J76" s="146">
        <f t="shared" si="1"/>
        <v>0</v>
      </c>
    </row>
    <row r="77" spans="1:10" s="32" customFormat="1" ht="47.25">
      <c r="A77" s="560">
        <v>15</v>
      </c>
      <c r="B77" s="559" t="s">
        <v>278</v>
      </c>
      <c r="C77" s="559"/>
      <c r="D77" s="559"/>
      <c r="E77" s="557" t="s">
        <v>21</v>
      </c>
      <c r="F77" s="635"/>
      <c r="G77" s="620">
        <f>G79+G80+G82+G83+G84+G85+G87+G88+G89+G90+G91+G92+G93</f>
        <v>15541500</v>
      </c>
      <c r="H77" s="620">
        <f>H79+H80+H82+H83+H84+H85+H87+H88+H89+H90+H91+H92+H93</f>
        <v>0</v>
      </c>
      <c r="I77" s="620">
        <f t="shared" si="0"/>
        <v>15541500</v>
      </c>
      <c r="J77" s="146">
        <f t="shared" si="1"/>
        <v>0</v>
      </c>
    </row>
    <row r="78" spans="1:10" ht="47.25">
      <c r="A78" s="560"/>
      <c r="B78" s="559" t="s">
        <v>279</v>
      </c>
      <c r="C78" s="559"/>
      <c r="D78" s="559"/>
      <c r="E78" s="557" t="s">
        <v>21</v>
      </c>
      <c r="F78" s="635"/>
      <c r="G78" s="620">
        <f>G79+G80+G81+G86+G89+G90+G91+G92+G93</f>
        <v>15541500</v>
      </c>
      <c r="H78" s="620">
        <f>H79+H80+H81+H86+H89+H90+H91+H92+H93</f>
        <v>0</v>
      </c>
      <c r="I78" s="620">
        <f t="shared" ref="I78:I143" si="2">G78+H78</f>
        <v>15541500</v>
      </c>
      <c r="J78" s="146">
        <f t="shared" ref="J78:J141" si="3">G78+H78-I78</f>
        <v>0</v>
      </c>
    </row>
    <row r="79" spans="1:10" ht="47.25" hidden="1">
      <c r="A79" s="56" t="s">
        <v>129</v>
      </c>
      <c r="B79" s="62" t="s">
        <v>280</v>
      </c>
      <c r="C79" s="62" t="s">
        <v>281</v>
      </c>
      <c r="D79" s="62" t="s">
        <v>104</v>
      </c>
      <c r="E79" s="57" t="s">
        <v>282</v>
      </c>
      <c r="F79" s="57"/>
      <c r="G79" s="631"/>
      <c r="H79" s="631"/>
      <c r="I79" s="631">
        <f t="shared" si="2"/>
        <v>0</v>
      </c>
      <c r="J79" s="146">
        <f t="shared" si="3"/>
        <v>0</v>
      </c>
    </row>
    <row r="80" spans="1:10" ht="31.5" hidden="1">
      <c r="A80" s="62" t="s">
        <v>826</v>
      </c>
      <c r="B80" s="62" t="s">
        <v>565</v>
      </c>
      <c r="C80" s="62" t="s">
        <v>284</v>
      </c>
      <c r="D80" s="62" t="s">
        <v>285</v>
      </c>
      <c r="E80" s="58" t="s">
        <v>782</v>
      </c>
      <c r="F80" s="640"/>
      <c r="G80" s="629"/>
      <c r="H80" s="629"/>
      <c r="I80" s="629">
        <f t="shared" si="2"/>
        <v>0</v>
      </c>
      <c r="J80" s="146">
        <f t="shared" si="3"/>
        <v>0</v>
      </c>
    </row>
    <row r="81" spans="1:10" ht="45" hidden="1" customHeight="1">
      <c r="A81" s="544"/>
      <c r="B81" s="549">
        <v>1513100</v>
      </c>
      <c r="C81" s="549">
        <v>3100</v>
      </c>
      <c r="D81" s="549"/>
      <c r="E81" s="545" t="s">
        <v>548</v>
      </c>
      <c r="F81" s="637"/>
      <c r="G81" s="625"/>
      <c r="H81" s="625"/>
      <c r="I81" s="625">
        <f t="shared" si="2"/>
        <v>0</v>
      </c>
      <c r="J81" s="146">
        <f t="shared" si="3"/>
        <v>0</v>
      </c>
    </row>
    <row r="82" spans="1:10" ht="63" hidden="1">
      <c r="A82" s="567" t="s">
        <v>687</v>
      </c>
      <c r="B82" s="568" t="s">
        <v>286</v>
      </c>
      <c r="C82" s="568" t="s">
        <v>287</v>
      </c>
      <c r="D82" s="568" t="s">
        <v>288</v>
      </c>
      <c r="E82" s="76" t="s">
        <v>289</v>
      </c>
      <c r="F82" s="639"/>
      <c r="G82" s="627"/>
      <c r="H82" s="627"/>
      <c r="I82" s="627">
        <f t="shared" si="2"/>
        <v>0</v>
      </c>
      <c r="J82" s="146">
        <f t="shared" si="3"/>
        <v>0</v>
      </c>
    </row>
    <row r="83" spans="1:10" ht="126" hidden="1">
      <c r="A83" s="567" t="s">
        <v>688</v>
      </c>
      <c r="B83" s="568" t="s">
        <v>290</v>
      </c>
      <c r="C83" s="568" t="s">
        <v>291</v>
      </c>
      <c r="D83" s="568" t="s">
        <v>292</v>
      </c>
      <c r="E83" s="76" t="s">
        <v>557</v>
      </c>
      <c r="F83" s="639"/>
      <c r="G83" s="627"/>
      <c r="H83" s="627"/>
      <c r="I83" s="627">
        <f t="shared" si="2"/>
        <v>0</v>
      </c>
      <c r="J83" s="146">
        <f t="shared" si="3"/>
        <v>0</v>
      </c>
    </row>
    <row r="84" spans="1:10" ht="266.10000000000002" hidden="1" customHeight="1">
      <c r="A84" s="567" t="s">
        <v>689</v>
      </c>
      <c r="B84" s="568" t="s">
        <v>293</v>
      </c>
      <c r="C84" s="568" t="s">
        <v>294</v>
      </c>
      <c r="D84" s="568" t="s">
        <v>288</v>
      </c>
      <c r="E84" s="76" t="s">
        <v>898</v>
      </c>
      <c r="F84" s="639"/>
      <c r="G84" s="627"/>
      <c r="H84" s="627"/>
      <c r="I84" s="627">
        <f t="shared" si="2"/>
        <v>0</v>
      </c>
      <c r="J84" s="146">
        <f t="shared" si="3"/>
        <v>0</v>
      </c>
    </row>
    <row r="85" spans="1:10" ht="15.6" hidden="1" customHeight="1">
      <c r="A85" s="567" t="s">
        <v>979</v>
      </c>
      <c r="B85" s="568" t="s">
        <v>295</v>
      </c>
      <c r="C85" s="568" t="s">
        <v>296</v>
      </c>
      <c r="D85" s="568" t="s">
        <v>288</v>
      </c>
      <c r="E85" s="76" t="s">
        <v>297</v>
      </c>
      <c r="F85" s="639"/>
      <c r="G85" s="627"/>
      <c r="H85" s="627"/>
      <c r="I85" s="627">
        <f t="shared" si="2"/>
        <v>0</v>
      </c>
      <c r="J85" s="146">
        <f t="shared" si="3"/>
        <v>0</v>
      </c>
    </row>
    <row r="86" spans="1:10" ht="266.10000000000002" hidden="1" customHeight="1">
      <c r="A86" s="544"/>
      <c r="B86" s="549" t="s">
        <v>298</v>
      </c>
      <c r="C86" s="549" t="s">
        <v>299</v>
      </c>
      <c r="D86" s="549"/>
      <c r="E86" s="545" t="s">
        <v>549</v>
      </c>
      <c r="F86" s="637"/>
      <c r="G86" s="625"/>
      <c r="H86" s="625"/>
      <c r="I86" s="625">
        <f t="shared" si="2"/>
        <v>0</v>
      </c>
      <c r="J86" s="146">
        <f t="shared" si="3"/>
        <v>0</v>
      </c>
    </row>
    <row r="87" spans="1:10" ht="78.75" hidden="1">
      <c r="A87" s="567" t="s">
        <v>352</v>
      </c>
      <c r="B87" s="568" t="s">
        <v>300</v>
      </c>
      <c r="C87" s="568" t="s">
        <v>301</v>
      </c>
      <c r="D87" s="568" t="s">
        <v>288</v>
      </c>
      <c r="E87" s="76" t="s">
        <v>783</v>
      </c>
      <c r="F87" s="639"/>
      <c r="G87" s="627"/>
      <c r="H87" s="627"/>
      <c r="I87" s="627">
        <f t="shared" si="2"/>
        <v>0</v>
      </c>
      <c r="J87" s="146">
        <f t="shared" si="3"/>
        <v>0</v>
      </c>
    </row>
    <row r="88" spans="1:10" ht="15.6" hidden="1" customHeight="1">
      <c r="A88" s="567" t="s">
        <v>14</v>
      </c>
      <c r="B88" s="568" t="s">
        <v>302</v>
      </c>
      <c r="C88" s="568" t="s">
        <v>303</v>
      </c>
      <c r="D88" s="568" t="s">
        <v>288</v>
      </c>
      <c r="E88" s="76" t="s">
        <v>15</v>
      </c>
      <c r="F88" s="639"/>
      <c r="G88" s="627"/>
      <c r="H88" s="627"/>
      <c r="I88" s="627">
        <f t="shared" si="2"/>
        <v>0</v>
      </c>
      <c r="J88" s="146">
        <f t="shared" si="3"/>
        <v>0</v>
      </c>
    </row>
    <row r="89" spans="1:10" ht="45" hidden="1" customHeight="1">
      <c r="A89" s="56" t="s">
        <v>841</v>
      </c>
      <c r="B89" s="62" t="s">
        <v>304</v>
      </c>
      <c r="C89" s="62" t="s">
        <v>305</v>
      </c>
      <c r="D89" s="62" t="s">
        <v>84</v>
      </c>
      <c r="E89" s="57" t="s">
        <v>306</v>
      </c>
      <c r="F89" s="57"/>
      <c r="G89" s="631"/>
      <c r="H89" s="631"/>
      <c r="I89" s="631">
        <f t="shared" si="2"/>
        <v>0</v>
      </c>
      <c r="J89" s="146">
        <f t="shared" si="3"/>
        <v>0</v>
      </c>
    </row>
    <row r="90" spans="1:10" ht="15.75" hidden="1">
      <c r="A90" s="56" t="s">
        <v>448</v>
      </c>
      <c r="B90" s="62" t="s">
        <v>307</v>
      </c>
      <c r="C90" s="62" t="s">
        <v>94</v>
      </c>
      <c r="D90" s="62" t="s">
        <v>84</v>
      </c>
      <c r="E90" s="57" t="s">
        <v>525</v>
      </c>
      <c r="F90" s="57"/>
      <c r="G90" s="631"/>
      <c r="H90" s="631"/>
      <c r="I90" s="631">
        <f t="shared" si="2"/>
        <v>0</v>
      </c>
      <c r="J90" s="146">
        <f t="shared" si="3"/>
        <v>0</v>
      </c>
    </row>
    <row r="91" spans="1:10" ht="126">
      <c r="A91" s="56" t="s">
        <v>690</v>
      </c>
      <c r="B91" s="62" t="s">
        <v>283</v>
      </c>
      <c r="C91" s="62" t="s">
        <v>83</v>
      </c>
      <c r="D91" s="62" t="s">
        <v>84</v>
      </c>
      <c r="E91" s="58" t="s">
        <v>421</v>
      </c>
      <c r="F91" s="640" t="s">
        <v>887</v>
      </c>
      <c r="G91" s="629">
        <v>11944300</v>
      </c>
      <c r="H91" s="629"/>
      <c r="I91" s="629">
        <f t="shared" si="2"/>
        <v>11944300</v>
      </c>
      <c r="J91" s="146">
        <f t="shared" si="3"/>
        <v>0</v>
      </c>
    </row>
    <row r="92" spans="1:10" ht="65.099999999999994" customHeight="1">
      <c r="A92" s="56" t="s">
        <v>690</v>
      </c>
      <c r="B92" s="62" t="s">
        <v>283</v>
      </c>
      <c r="C92" s="62" t="s">
        <v>83</v>
      </c>
      <c r="D92" s="62" t="s">
        <v>84</v>
      </c>
      <c r="E92" s="58" t="s">
        <v>421</v>
      </c>
      <c r="F92" s="898" t="s">
        <v>546</v>
      </c>
      <c r="G92" s="629">
        <v>3538800</v>
      </c>
      <c r="H92" s="629"/>
      <c r="I92" s="629">
        <f t="shared" si="2"/>
        <v>3538800</v>
      </c>
      <c r="J92" s="146">
        <f t="shared" si="3"/>
        <v>0</v>
      </c>
    </row>
    <row r="93" spans="1:10" ht="15.75">
      <c r="A93" s="56">
        <v>250404</v>
      </c>
      <c r="B93" s="62" t="s">
        <v>308</v>
      </c>
      <c r="C93" s="62" t="s">
        <v>97</v>
      </c>
      <c r="D93" s="62" t="s">
        <v>98</v>
      </c>
      <c r="E93" s="58" t="s">
        <v>552</v>
      </c>
      <c r="F93" s="927"/>
      <c r="G93" s="658">
        <v>58400</v>
      </c>
      <c r="H93" s="658"/>
      <c r="I93" s="658">
        <f t="shared" si="2"/>
        <v>58400</v>
      </c>
      <c r="J93" s="146">
        <f t="shared" si="3"/>
        <v>0</v>
      </c>
    </row>
    <row r="94" spans="1:10" ht="31.5">
      <c r="A94" s="560">
        <v>20</v>
      </c>
      <c r="B94" s="559" t="s">
        <v>315</v>
      </c>
      <c r="C94" s="559"/>
      <c r="D94" s="559"/>
      <c r="E94" s="557" t="s">
        <v>39</v>
      </c>
      <c r="F94" s="635"/>
      <c r="G94" s="620">
        <f>G97+G98+G100+G101</f>
        <v>303700</v>
      </c>
      <c r="H94" s="620">
        <f>H97+H98+H100+H101</f>
        <v>1460000</v>
      </c>
      <c r="I94" s="620">
        <f t="shared" si="2"/>
        <v>1763700</v>
      </c>
      <c r="J94" s="146">
        <f t="shared" si="3"/>
        <v>0</v>
      </c>
    </row>
    <row r="95" spans="1:10" ht="31.5">
      <c r="A95" s="560"/>
      <c r="B95" s="559" t="s">
        <v>316</v>
      </c>
      <c r="C95" s="559"/>
      <c r="D95" s="559"/>
      <c r="E95" s="557" t="s">
        <v>39</v>
      </c>
      <c r="F95" s="635"/>
      <c r="G95" s="620">
        <f>G96+G101+G99</f>
        <v>303700</v>
      </c>
      <c r="H95" s="620">
        <f>H96+H101+H99</f>
        <v>1460000</v>
      </c>
      <c r="I95" s="620">
        <f>I96+I101+I99</f>
        <v>1763700</v>
      </c>
      <c r="J95" s="146">
        <f t="shared" si="3"/>
        <v>0</v>
      </c>
    </row>
    <row r="96" spans="1:10" ht="31.5">
      <c r="A96" s="544"/>
      <c r="B96" s="549" t="s">
        <v>551</v>
      </c>
      <c r="C96" s="549" t="s">
        <v>338</v>
      </c>
      <c r="D96" s="549"/>
      <c r="E96" s="545" t="s">
        <v>17</v>
      </c>
      <c r="F96" s="637"/>
      <c r="G96" s="625">
        <f>G97+G98</f>
        <v>163700</v>
      </c>
      <c r="H96" s="625">
        <f>H97+H98</f>
        <v>0</v>
      </c>
      <c r="I96" s="625">
        <f t="shared" si="2"/>
        <v>163700</v>
      </c>
      <c r="J96" s="146">
        <f t="shared" si="3"/>
        <v>0</v>
      </c>
    </row>
    <row r="97" spans="1:10" ht="47.25" hidden="1">
      <c r="A97" s="567" t="s">
        <v>843</v>
      </c>
      <c r="B97" s="568" t="s">
        <v>317</v>
      </c>
      <c r="C97" s="568" t="s">
        <v>166</v>
      </c>
      <c r="D97" s="568" t="s">
        <v>99</v>
      </c>
      <c r="E97" s="574" t="s">
        <v>165</v>
      </c>
      <c r="F97" s="638"/>
      <c r="G97" s="626"/>
      <c r="H97" s="626"/>
      <c r="I97" s="626">
        <f t="shared" si="2"/>
        <v>0</v>
      </c>
      <c r="J97" s="146">
        <f t="shared" si="3"/>
        <v>0</v>
      </c>
    </row>
    <row r="98" spans="1:10" ht="57.95" customHeight="1">
      <c r="A98" s="567" t="s">
        <v>568</v>
      </c>
      <c r="B98" s="568" t="s">
        <v>318</v>
      </c>
      <c r="C98" s="568" t="s">
        <v>319</v>
      </c>
      <c r="D98" s="568" t="s">
        <v>99</v>
      </c>
      <c r="E98" s="574" t="s">
        <v>950</v>
      </c>
      <c r="F98" s="666" t="s">
        <v>983</v>
      </c>
      <c r="G98" s="626">
        <v>163700</v>
      </c>
      <c r="H98" s="626"/>
      <c r="I98" s="626">
        <f t="shared" si="2"/>
        <v>163700</v>
      </c>
      <c r="J98" s="146">
        <f t="shared" si="3"/>
        <v>0</v>
      </c>
    </row>
    <row r="99" spans="1:10" ht="31.5">
      <c r="A99" s="544"/>
      <c r="B99" s="549" t="s">
        <v>320</v>
      </c>
      <c r="C99" s="549" t="s">
        <v>186</v>
      </c>
      <c r="D99" s="549"/>
      <c r="E99" s="545" t="s">
        <v>721</v>
      </c>
      <c r="F99" s="637"/>
      <c r="G99" s="625">
        <f>G100</f>
        <v>140000</v>
      </c>
      <c r="H99" s="625">
        <f>H100</f>
        <v>0</v>
      </c>
      <c r="I99" s="625">
        <f>I100</f>
        <v>140000</v>
      </c>
      <c r="J99" s="146"/>
    </row>
    <row r="100" spans="1:10" s="581" customFormat="1" ht="63">
      <c r="A100" s="567" t="s">
        <v>847</v>
      </c>
      <c r="B100" s="568" t="s">
        <v>743</v>
      </c>
      <c r="C100" s="568" t="s">
        <v>720</v>
      </c>
      <c r="D100" s="568" t="s">
        <v>99</v>
      </c>
      <c r="E100" s="76" t="s">
        <v>722</v>
      </c>
      <c r="F100" s="666" t="s">
        <v>983</v>
      </c>
      <c r="G100" s="626">
        <v>140000</v>
      </c>
      <c r="H100" s="626"/>
      <c r="I100" s="626">
        <f t="shared" si="2"/>
        <v>140000</v>
      </c>
      <c r="J100" s="665">
        <f t="shared" si="3"/>
        <v>0</v>
      </c>
    </row>
    <row r="101" spans="1:10" ht="78.75">
      <c r="A101" s="56">
        <v>250380</v>
      </c>
      <c r="B101" s="62" t="s">
        <v>321</v>
      </c>
      <c r="C101" s="62" t="s">
        <v>89</v>
      </c>
      <c r="D101" s="62" t="s">
        <v>90</v>
      </c>
      <c r="E101" s="58" t="s">
        <v>526</v>
      </c>
      <c r="F101" s="640" t="s">
        <v>8</v>
      </c>
      <c r="G101" s="629"/>
      <c r="H101" s="629">
        <v>1460000</v>
      </c>
      <c r="I101" s="629">
        <f t="shared" si="2"/>
        <v>1460000</v>
      </c>
      <c r="J101" s="146">
        <f t="shared" si="3"/>
        <v>0</v>
      </c>
    </row>
    <row r="102" spans="1:10" ht="31.5">
      <c r="A102" s="560">
        <v>24</v>
      </c>
      <c r="B102" s="559" t="s">
        <v>322</v>
      </c>
      <c r="C102" s="559"/>
      <c r="D102" s="559"/>
      <c r="E102" s="557" t="s">
        <v>765</v>
      </c>
      <c r="F102" s="635"/>
      <c r="G102" s="620">
        <f>G104+G105+G106+G107+G108+G109+G110+G111+G112+G114+G115</f>
        <v>1473100</v>
      </c>
      <c r="H102" s="620">
        <f>H104+H105+H106+H107+H108+H109+H110+H111+H112+H114+H115</f>
        <v>0</v>
      </c>
      <c r="I102" s="620">
        <f>G102+H102</f>
        <v>1473100</v>
      </c>
      <c r="J102" s="146">
        <f t="shared" si="3"/>
        <v>0</v>
      </c>
    </row>
    <row r="103" spans="1:10" ht="31.5">
      <c r="A103" s="560">
        <v>24</v>
      </c>
      <c r="B103" s="559" t="s">
        <v>323</v>
      </c>
      <c r="C103" s="559"/>
      <c r="D103" s="559"/>
      <c r="E103" s="557" t="s">
        <v>765</v>
      </c>
      <c r="F103" s="635"/>
      <c r="G103" s="620">
        <f>G104+G105+G106+G107+G108+G109+G110+G111+G112+G113+G115</f>
        <v>1473100</v>
      </c>
      <c r="H103" s="620">
        <f>H104+H105+H106+H107+H108+H109+H110+H111+H112+H113+H115</f>
        <v>0</v>
      </c>
      <c r="I103" s="620">
        <f>G103+H103</f>
        <v>1473100</v>
      </c>
      <c r="J103" s="146">
        <f t="shared" si="3"/>
        <v>0</v>
      </c>
    </row>
    <row r="104" spans="1:10" ht="58.5" hidden="1" customHeight="1">
      <c r="A104" s="56" t="s">
        <v>509</v>
      </c>
      <c r="B104" s="62" t="s">
        <v>324</v>
      </c>
      <c r="C104" s="62" t="s">
        <v>110</v>
      </c>
      <c r="D104" s="62" t="s">
        <v>111</v>
      </c>
      <c r="E104" s="58" t="s">
        <v>326</v>
      </c>
      <c r="F104" s="640"/>
      <c r="G104" s="629"/>
      <c r="H104" s="629"/>
      <c r="I104" s="629">
        <f t="shared" si="2"/>
        <v>0</v>
      </c>
      <c r="J104" s="146">
        <f t="shared" si="3"/>
        <v>0</v>
      </c>
    </row>
    <row r="105" spans="1:10" ht="78.75" hidden="1">
      <c r="A105" s="62" t="s">
        <v>417</v>
      </c>
      <c r="B105" s="62" t="s">
        <v>353</v>
      </c>
      <c r="C105" s="62" t="s">
        <v>91</v>
      </c>
      <c r="D105" s="62" t="s">
        <v>92</v>
      </c>
      <c r="E105" s="58" t="s">
        <v>93</v>
      </c>
      <c r="F105" s="640"/>
      <c r="G105" s="629"/>
      <c r="H105" s="629"/>
      <c r="I105" s="629">
        <f t="shared" si="2"/>
        <v>0</v>
      </c>
      <c r="J105" s="146">
        <f t="shared" si="3"/>
        <v>0</v>
      </c>
    </row>
    <row r="106" spans="1:10" ht="38.1" hidden="1" customHeight="1">
      <c r="A106" s="56">
        <v>110102</v>
      </c>
      <c r="B106" s="62" t="s">
        <v>325</v>
      </c>
      <c r="C106" s="62" t="s">
        <v>426</v>
      </c>
      <c r="D106" s="62" t="s">
        <v>427</v>
      </c>
      <c r="E106" s="58" t="s">
        <v>554</v>
      </c>
      <c r="F106" s="640"/>
      <c r="G106" s="629"/>
      <c r="H106" s="629"/>
      <c r="I106" s="629">
        <f t="shared" si="2"/>
        <v>0</v>
      </c>
      <c r="J106" s="146">
        <f t="shared" si="3"/>
        <v>0</v>
      </c>
    </row>
    <row r="107" spans="1:10" ht="36" hidden="1" customHeight="1">
      <c r="A107" s="56">
        <v>110103</v>
      </c>
      <c r="B107" s="62" t="s">
        <v>428</v>
      </c>
      <c r="C107" s="62" t="s">
        <v>429</v>
      </c>
      <c r="D107" s="62" t="s">
        <v>430</v>
      </c>
      <c r="E107" s="58" t="s">
        <v>422</v>
      </c>
      <c r="F107" s="640"/>
      <c r="G107" s="629"/>
      <c r="H107" s="629"/>
      <c r="I107" s="629">
        <f t="shared" si="2"/>
        <v>0</v>
      </c>
      <c r="J107" s="146">
        <f t="shared" si="3"/>
        <v>0</v>
      </c>
    </row>
    <row r="108" spans="1:10" ht="29.45" hidden="1" customHeight="1">
      <c r="A108" s="56">
        <v>110201</v>
      </c>
      <c r="B108" s="62" t="s">
        <v>431</v>
      </c>
      <c r="C108" s="62" t="s">
        <v>276</v>
      </c>
      <c r="D108" s="62" t="s">
        <v>277</v>
      </c>
      <c r="E108" s="58" t="s">
        <v>32</v>
      </c>
      <c r="F108" s="640"/>
      <c r="G108" s="629"/>
      <c r="H108" s="629"/>
      <c r="I108" s="629">
        <f t="shared" si="2"/>
        <v>0</v>
      </c>
      <c r="J108" s="146">
        <f t="shared" si="3"/>
        <v>0</v>
      </c>
    </row>
    <row r="109" spans="1:10" ht="32.1" hidden="1" customHeight="1">
      <c r="A109" s="56">
        <v>110202</v>
      </c>
      <c r="B109" s="62" t="s">
        <v>432</v>
      </c>
      <c r="C109" s="62" t="s">
        <v>433</v>
      </c>
      <c r="D109" s="62" t="s">
        <v>277</v>
      </c>
      <c r="E109" s="58" t="s">
        <v>555</v>
      </c>
      <c r="F109" s="640"/>
      <c r="G109" s="629"/>
      <c r="H109" s="629"/>
      <c r="I109" s="629">
        <f t="shared" si="2"/>
        <v>0</v>
      </c>
      <c r="J109" s="146">
        <f t="shared" si="3"/>
        <v>0</v>
      </c>
    </row>
    <row r="110" spans="1:10" ht="47.25">
      <c r="A110" s="56">
        <v>110502</v>
      </c>
      <c r="B110" s="62" t="s">
        <v>434</v>
      </c>
      <c r="C110" s="62" t="s">
        <v>435</v>
      </c>
      <c r="D110" s="62" t="s">
        <v>436</v>
      </c>
      <c r="E110" s="58" t="s">
        <v>35</v>
      </c>
      <c r="F110" s="640" t="s">
        <v>746</v>
      </c>
      <c r="G110" s="629">
        <v>360000</v>
      </c>
      <c r="H110" s="629"/>
      <c r="I110" s="629">
        <f t="shared" si="2"/>
        <v>360000</v>
      </c>
      <c r="J110" s="146">
        <f t="shared" si="3"/>
        <v>0</v>
      </c>
    </row>
    <row r="111" spans="1:10" ht="47.25">
      <c r="A111" s="56">
        <v>110502</v>
      </c>
      <c r="B111" s="62" t="s">
        <v>434</v>
      </c>
      <c r="C111" s="62" t="s">
        <v>435</v>
      </c>
      <c r="D111" s="62" t="s">
        <v>436</v>
      </c>
      <c r="E111" s="58" t="s">
        <v>35</v>
      </c>
      <c r="F111" s="640" t="s">
        <v>888</v>
      </c>
      <c r="G111" s="629">
        <v>963100</v>
      </c>
      <c r="H111" s="629"/>
      <c r="I111" s="629">
        <f t="shared" si="2"/>
        <v>963100</v>
      </c>
      <c r="J111" s="146">
        <f t="shared" si="3"/>
        <v>0</v>
      </c>
    </row>
    <row r="112" spans="1:10" ht="31.5" hidden="1">
      <c r="A112" s="56">
        <v>150101</v>
      </c>
      <c r="B112" s="62" t="s">
        <v>442</v>
      </c>
      <c r="C112" s="62" t="s">
        <v>443</v>
      </c>
      <c r="D112" s="62" t="s">
        <v>444</v>
      </c>
      <c r="E112" s="58" t="s">
        <v>359</v>
      </c>
      <c r="F112" s="640"/>
      <c r="G112" s="629"/>
      <c r="H112" s="629"/>
      <c r="I112" s="629">
        <f t="shared" si="2"/>
        <v>0</v>
      </c>
      <c r="J112" s="146">
        <f t="shared" si="3"/>
        <v>0</v>
      </c>
    </row>
    <row r="113" spans="1:10" ht="15.75" customHeight="1">
      <c r="A113" s="544"/>
      <c r="B113" s="549" t="s">
        <v>655</v>
      </c>
      <c r="C113" s="549" t="s">
        <v>656</v>
      </c>
      <c r="D113" s="549"/>
      <c r="E113" s="545" t="s">
        <v>657</v>
      </c>
      <c r="F113" s="637"/>
      <c r="G113" s="625">
        <f>G114</f>
        <v>60000</v>
      </c>
      <c r="H113" s="625">
        <f>H114</f>
        <v>0</v>
      </c>
      <c r="I113" s="625">
        <f>I114</f>
        <v>60000</v>
      </c>
      <c r="J113" s="146">
        <f t="shared" si="3"/>
        <v>0</v>
      </c>
    </row>
    <row r="114" spans="1:10" ht="68.45" customHeight="1">
      <c r="A114" s="567">
        <v>150203</v>
      </c>
      <c r="B114" s="568" t="s">
        <v>652</v>
      </c>
      <c r="C114" s="568" t="s">
        <v>653</v>
      </c>
      <c r="D114" s="568" t="s">
        <v>436</v>
      </c>
      <c r="E114" s="76" t="s">
        <v>654</v>
      </c>
      <c r="F114" s="639" t="s">
        <v>748</v>
      </c>
      <c r="G114" s="627">
        <v>60000</v>
      </c>
      <c r="H114" s="627"/>
      <c r="I114" s="627">
        <f t="shared" si="2"/>
        <v>60000</v>
      </c>
      <c r="J114" s="146">
        <f t="shared" si="3"/>
        <v>0</v>
      </c>
    </row>
    <row r="115" spans="1:10" ht="47.25">
      <c r="A115" s="56">
        <v>250404</v>
      </c>
      <c r="B115" s="56">
        <v>2418600</v>
      </c>
      <c r="C115" s="56">
        <v>8600</v>
      </c>
      <c r="D115" s="62" t="s">
        <v>98</v>
      </c>
      <c r="E115" s="58" t="s">
        <v>552</v>
      </c>
      <c r="F115" s="639" t="s">
        <v>748</v>
      </c>
      <c r="G115" s="629">
        <v>90000</v>
      </c>
      <c r="H115" s="629"/>
      <c r="I115" s="629">
        <f t="shared" si="2"/>
        <v>90000</v>
      </c>
      <c r="J115" s="146">
        <f t="shared" si="3"/>
        <v>0</v>
      </c>
    </row>
    <row r="116" spans="1:10" customFormat="1" ht="63">
      <c r="A116" s="560">
        <v>30</v>
      </c>
      <c r="B116" s="559" t="s">
        <v>445</v>
      </c>
      <c r="C116" s="559"/>
      <c r="D116" s="559"/>
      <c r="E116" s="557" t="s">
        <v>62</v>
      </c>
      <c r="F116" s="635"/>
      <c r="G116" s="620">
        <f>G119+G120+G122+G123+G124</f>
        <v>2920000</v>
      </c>
      <c r="H116" s="620">
        <f>H119+H120+H122+H123+H124</f>
        <v>0</v>
      </c>
      <c r="I116" s="620">
        <f t="shared" si="2"/>
        <v>2920000</v>
      </c>
      <c r="J116" s="146">
        <f t="shared" si="3"/>
        <v>0</v>
      </c>
    </row>
    <row r="117" spans="1:10" ht="63">
      <c r="A117" s="560"/>
      <c r="B117" s="559" t="s">
        <v>446</v>
      </c>
      <c r="C117" s="559"/>
      <c r="D117" s="559"/>
      <c r="E117" s="557" t="s">
        <v>62</v>
      </c>
      <c r="F117" s="635"/>
      <c r="G117" s="620">
        <f>G118+G120+G121+G123+G124</f>
        <v>2920000</v>
      </c>
      <c r="H117" s="620">
        <f>H118+H120+H121+H123+H124</f>
        <v>0</v>
      </c>
      <c r="I117" s="620">
        <f t="shared" si="2"/>
        <v>2920000</v>
      </c>
      <c r="J117" s="146">
        <f t="shared" si="3"/>
        <v>0</v>
      </c>
    </row>
    <row r="118" spans="1:10" ht="17.45" customHeight="1">
      <c r="A118" s="544"/>
      <c r="B118" s="549" t="s">
        <v>907</v>
      </c>
      <c r="C118" s="549" t="s">
        <v>908</v>
      </c>
      <c r="D118" s="549"/>
      <c r="E118" s="545" t="s">
        <v>909</v>
      </c>
      <c r="F118" s="637"/>
      <c r="G118" s="625">
        <f>G119</f>
        <v>500000</v>
      </c>
      <c r="H118" s="625">
        <f>H119</f>
        <v>0</v>
      </c>
      <c r="I118" s="625">
        <f t="shared" si="2"/>
        <v>500000</v>
      </c>
      <c r="J118" s="146">
        <f t="shared" si="3"/>
        <v>0</v>
      </c>
    </row>
    <row r="119" spans="1:10" ht="78.75">
      <c r="A119" s="568" t="s">
        <v>978</v>
      </c>
      <c r="B119" s="568" t="s">
        <v>910</v>
      </c>
      <c r="C119" s="568" t="s">
        <v>911</v>
      </c>
      <c r="D119" s="568" t="s">
        <v>285</v>
      </c>
      <c r="E119" s="76" t="s">
        <v>578</v>
      </c>
      <c r="F119" s="639" t="s">
        <v>546</v>
      </c>
      <c r="G119" s="627">
        <v>500000</v>
      </c>
      <c r="H119" s="627"/>
      <c r="I119" s="627">
        <f t="shared" si="2"/>
        <v>500000</v>
      </c>
      <c r="J119" s="146">
        <f t="shared" si="3"/>
        <v>0</v>
      </c>
    </row>
    <row r="120" spans="1:10" ht="47.25">
      <c r="A120" s="62" t="s">
        <v>449</v>
      </c>
      <c r="B120" s="62" t="s">
        <v>579</v>
      </c>
      <c r="C120" s="62" t="s">
        <v>83</v>
      </c>
      <c r="D120" s="62" t="s">
        <v>84</v>
      </c>
      <c r="E120" s="58" t="s">
        <v>421</v>
      </c>
      <c r="F120" s="640" t="s">
        <v>45</v>
      </c>
      <c r="G120" s="629">
        <v>200000</v>
      </c>
      <c r="H120" s="629"/>
      <c r="I120" s="629">
        <f t="shared" si="2"/>
        <v>200000</v>
      </c>
      <c r="J120" s="146">
        <f t="shared" si="3"/>
        <v>0</v>
      </c>
    </row>
    <row r="121" spans="1:10" ht="15.75">
      <c r="A121" s="544"/>
      <c r="B121" s="549" t="s">
        <v>580</v>
      </c>
      <c r="C121" s="549" t="s">
        <v>438</v>
      </c>
      <c r="D121" s="549"/>
      <c r="E121" s="545" t="s">
        <v>550</v>
      </c>
      <c r="F121" s="637"/>
      <c r="G121" s="625">
        <f>G122</f>
        <v>200000</v>
      </c>
      <c r="H121" s="625">
        <f>H122</f>
        <v>0</v>
      </c>
      <c r="I121" s="625">
        <f t="shared" si="2"/>
        <v>200000</v>
      </c>
      <c r="J121" s="146">
        <f t="shared" si="3"/>
        <v>0</v>
      </c>
    </row>
    <row r="122" spans="1:10" ht="62.1" customHeight="1">
      <c r="A122" s="568">
        <v>120300</v>
      </c>
      <c r="B122" s="568" t="s">
        <v>581</v>
      </c>
      <c r="C122" s="568" t="s">
        <v>440</v>
      </c>
      <c r="D122" s="568" t="s">
        <v>441</v>
      </c>
      <c r="E122" s="76" t="s">
        <v>863</v>
      </c>
      <c r="F122" s="639" t="s">
        <v>467</v>
      </c>
      <c r="G122" s="627">
        <v>200000</v>
      </c>
      <c r="H122" s="627"/>
      <c r="I122" s="627">
        <f t="shared" si="2"/>
        <v>200000</v>
      </c>
      <c r="J122" s="146">
        <f t="shared" si="3"/>
        <v>0</v>
      </c>
    </row>
    <row r="123" spans="1:10" ht="63">
      <c r="A123" s="56">
        <v>250404</v>
      </c>
      <c r="B123" s="62" t="s">
        <v>582</v>
      </c>
      <c r="C123" s="62" t="s">
        <v>97</v>
      </c>
      <c r="D123" s="62" t="s">
        <v>98</v>
      </c>
      <c r="E123" s="58" t="s">
        <v>552</v>
      </c>
      <c r="F123" s="640" t="s">
        <v>467</v>
      </c>
      <c r="G123" s="629">
        <v>950000</v>
      </c>
      <c r="H123" s="629"/>
      <c r="I123" s="629">
        <f t="shared" si="2"/>
        <v>950000</v>
      </c>
      <c r="J123" s="146">
        <f t="shared" si="3"/>
        <v>0</v>
      </c>
    </row>
    <row r="124" spans="1:10" ht="63.6" customHeight="1">
      <c r="A124" s="56">
        <v>250404</v>
      </c>
      <c r="B124" s="62" t="s">
        <v>582</v>
      </c>
      <c r="C124" s="62" t="s">
        <v>97</v>
      </c>
      <c r="D124" s="62" t="s">
        <v>98</v>
      </c>
      <c r="E124" s="58" t="s">
        <v>552</v>
      </c>
      <c r="F124" s="640" t="s">
        <v>468</v>
      </c>
      <c r="G124" s="658">
        <v>1070000</v>
      </c>
      <c r="H124" s="658"/>
      <c r="I124" s="658">
        <f t="shared" si="2"/>
        <v>1070000</v>
      </c>
      <c r="J124" s="146">
        <f t="shared" si="3"/>
        <v>0</v>
      </c>
    </row>
    <row r="125" spans="1:10" ht="78.75">
      <c r="A125" s="560">
        <v>47</v>
      </c>
      <c r="B125" s="559" t="s">
        <v>583</v>
      </c>
      <c r="C125" s="559"/>
      <c r="D125" s="559"/>
      <c r="E125" s="557" t="s">
        <v>339</v>
      </c>
      <c r="F125" s="635"/>
      <c r="G125" s="620">
        <f>G127+G128+G130+G131+G132</f>
        <v>500000</v>
      </c>
      <c r="H125" s="620">
        <f>H127+H128+H130+H131+H132</f>
        <v>1200000</v>
      </c>
      <c r="I125" s="620">
        <f t="shared" si="2"/>
        <v>1700000</v>
      </c>
      <c r="J125" s="146">
        <f t="shared" si="3"/>
        <v>0</v>
      </c>
    </row>
    <row r="126" spans="1:10" ht="78.75">
      <c r="A126" s="560"/>
      <c r="B126" s="559" t="s">
        <v>584</v>
      </c>
      <c r="C126" s="559"/>
      <c r="D126" s="559"/>
      <c r="E126" s="557" t="s">
        <v>339</v>
      </c>
      <c r="F126" s="635"/>
      <c r="G126" s="620">
        <f>G127+G128+G129+G131+G132</f>
        <v>500000</v>
      </c>
      <c r="H126" s="620">
        <f>H127+H128+H129+H131+H132</f>
        <v>1200000</v>
      </c>
      <c r="I126" s="620">
        <f t="shared" si="2"/>
        <v>1700000</v>
      </c>
      <c r="J126" s="146">
        <f t="shared" si="3"/>
        <v>0</v>
      </c>
    </row>
    <row r="127" spans="1:10" ht="31.5" hidden="1">
      <c r="A127" s="56">
        <v>150101</v>
      </c>
      <c r="B127" s="62" t="s">
        <v>585</v>
      </c>
      <c r="C127" s="62" t="s">
        <v>443</v>
      </c>
      <c r="D127" s="62" t="s">
        <v>444</v>
      </c>
      <c r="E127" s="58" t="s">
        <v>359</v>
      </c>
      <c r="F127" s="640"/>
      <c r="G127" s="629"/>
      <c r="H127" s="629"/>
      <c r="I127" s="629">
        <f t="shared" si="2"/>
        <v>0</v>
      </c>
      <c r="J127" s="146">
        <f t="shared" si="3"/>
        <v>0</v>
      </c>
    </row>
    <row r="128" spans="1:10" ht="47.25" hidden="1">
      <c r="A128" s="56">
        <v>150119</v>
      </c>
      <c r="B128" s="62" t="s">
        <v>658</v>
      </c>
      <c r="C128" s="62" t="s">
        <v>659</v>
      </c>
      <c r="D128" s="62" t="s">
        <v>229</v>
      </c>
      <c r="E128" s="58" t="s">
        <v>660</v>
      </c>
      <c r="F128" s="640"/>
      <c r="G128" s="629"/>
      <c r="H128" s="629"/>
      <c r="I128" s="629">
        <f t="shared" si="2"/>
        <v>0</v>
      </c>
      <c r="J128" s="146">
        <f t="shared" si="3"/>
        <v>0</v>
      </c>
    </row>
    <row r="129" spans="1:10" ht="15.75">
      <c r="A129" s="544"/>
      <c r="B129" s="549" t="s">
        <v>664</v>
      </c>
      <c r="C129" s="549" t="s">
        <v>656</v>
      </c>
      <c r="D129" s="549"/>
      <c r="E129" s="545" t="s">
        <v>657</v>
      </c>
      <c r="F129" s="637"/>
      <c r="G129" s="625">
        <f>G130</f>
        <v>0</v>
      </c>
      <c r="H129" s="625">
        <f>H130</f>
        <v>1200000</v>
      </c>
      <c r="I129" s="625">
        <f>I130</f>
        <v>1200000</v>
      </c>
      <c r="J129" s="146">
        <f t="shared" si="3"/>
        <v>0</v>
      </c>
    </row>
    <row r="130" spans="1:10" ht="47.25">
      <c r="A130" s="567">
        <v>150201</v>
      </c>
      <c r="B130" s="568" t="s">
        <v>661</v>
      </c>
      <c r="C130" s="568" t="s">
        <v>662</v>
      </c>
      <c r="D130" s="568" t="s">
        <v>436</v>
      </c>
      <c r="E130" s="76" t="s">
        <v>663</v>
      </c>
      <c r="F130" s="639" t="s">
        <v>748</v>
      </c>
      <c r="G130" s="627"/>
      <c r="H130" s="627">
        <v>1200000</v>
      </c>
      <c r="I130" s="627">
        <f t="shared" si="2"/>
        <v>1200000</v>
      </c>
      <c r="J130" s="146">
        <f t="shared" si="3"/>
        <v>0</v>
      </c>
    </row>
    <row r="131" spans="1:10" ht="15.75" hidden="1">
      <c r="A131" s="56">
        <v>210110</v>
      </c>
      <c r="B131" s="62" t="s">
        <v>587</v>
      </c>
      <c r="C131" s="62" t="s">
        <v>588</v>
      </c>
      <c r="D131" s="62" t="s">
        <v>586</v>
      </c>
      <c r="E131" s="58" t="s">
        <v>589</v>
      </c>
      <c r="F131" s="640"/>
      <c r="G131" s="629"/>
      <c r="H131" s="629"/>
      <c r="I131" s="629">
        <f t="shared" si="2"/>
        <v>0</v>
      </c>
      <c r="J131" s="146">
        <f t="shared" si="3"/>
        <v>0</v>
      </c>
    </row>
    <row r="132" spans="1:10" ht="45">
      <c r="A132" s="56">
        <v>250404</v>
      </c>
      <c r="B132" s="62" t="s">
        <v>590</v>
      </c>
      <c r="C132" s="62" t="s">
        <v>97</v>
      </c>
      <c r="D132" s="62" t="s">
        <v>98</v>
      </c>
      <c r="E132" s="58" t="s">
        <v>552</v>
      </c>
      <c r="F132" s="614" t="s">
        <v>745</v>
      </c>
      <c r="G132" s="629">
        <v>500000</v>
      </c>
      <c r="H132" s="629"/>
      <c r="I132" s="629">
        <f t="shared" si="2"/>
        <v>500000</v>
      </c>
      <c r="J132" s="146">
        <f t="shared" si="3"/>
        <v>0</v>
      </c>
    </row>
    <row r="133" spans="1:10" ht="63">
      <c r="A133" s="560">
        <v>51</v>
      </c>
      <c r="B133" s="559" t="s">
        <v>591</v>
      </c>
      <c r="C133" s="559"/>
      <c r="D133" s="559"/>
      <c r="E133" s="557" t="s">
        <v>61</v>
      </c>
      <c r="F133" s="635"/>
      <c r="G133" s="620">
        <f>G135</f>
        <v>110000</v>
      </c>
      <c r="H133" s="620">
        <f>H135</f>
        <v>0</v>
      </c>
      <c r="I133" s="620">
        <f t="shared" si="2"/>
        <v>110000</v>
      </c>
      <c r="J133" s="146">
        <f t="shared" si="3"/>
        <v>0</v>
      </c>
    </row>
    <row r="134" spans="1:10" ht="63">
      <c r="A134" s="560"/>
      <c r="B134" s="559" t="s">
        <v>592</v>
      </c>
      <c r="C134" s="559"/>
      <c r="D134" s="559"/>
      <c r="E134" s="557" t="s">
        <v>61</v>
      </c>
      <c r="F134" s="635"/>
      <c r="G134" s="620">
        <f>G135</f>
        <v>110000</v>
      </c>
      <c r="H134" s="620">
        <f>H135</f>
        <v>0</v>
      </c>
      <c r="I134" s="620">
        <f t="shared" si="2"/>
        <v>110000</v>
      </c>
      <c r="J134" s="146">
        <f t="shared" si="3"/>
        <v>0</v>
      </c>
    </row>
    <row r="135" spans="1:10" ht="45">
      <c r="A135" s="56">
        <v>250404</v>
      </c>
      <c r="B135" s="62" t="s">
        <v>597</v>
      </c>
      <c r="C135" s="62" t="s">
        <v>97</v>
      </c>
      <c r="D135" s="62" t="s">
        <v>98</v>
      </c>
      <c r="E135" s="58" t="s">
        <v>552</v>
      </c>
      <c r="F135" s="614" t="s">
        <v>745</v>
      </c>
      <c r="G135" s="629">
        <v>110000</v>
      </c>
      <c r="H135" s="629"/>
      <c r="I135" s="629">
        <f t="shared" si="2"/>
        <v>110000</v>
      </c>
      <c r="J135" s="146">
        <f t="shared" si="3"/>
        <v>0</v>
      </c>
    </row>
    <row r="136" spans="1:10" ht="47.25">
      <c r="A136" s="560">
        <v>53</v>
      </c>
      <c r="B136" s="559" t="s">
        <v>598</v>
      </c>
      <c r="C136" s="559"/>
      <c r="D136" s="559"/>
      <c r="E136" s="557" t="s">
        <v>60</v>
      </c>
      <c r="F136" s="635"/>
      <c r="G136" s="620">
        <f>G138+G140</f>
        <v>5450000</v>
      </c>
      <c r="H136" s="620">
        <f>H138+H140</f>
        <v>350000</v>
      </c>
      <c r="I136" s="620">
        <f>I138+I140</f>
        <v>5800000</v>
      </c>
      <c r="J136" s="146">
        <f t="shared" si="3"/>
        <v>0</v>
      </c>
    </row>
    <row r="137" spans="1:10" ht="47.25">
      <c r="A137" s="562"/>
      <c r="B137" s="559" t="s">
        <v>599</v>
      </c>
      <c r="C137" s="562"/>
      <c r="D137" s="562"/>
      <c r="E137" s="557" t="s">
        <v>60</v>
      </c>
      <c r="F137" s="635"/>
      <c r="G137" s="620">
        <f>G138+G139</f>
        <v>5450000</v>
      </c>
      <c r="H137" s="620">
        <f>H138+H139</f>
        <v>350000</v>
      </c>
      <c r="I137" s="620">
        <f>I138+I139</f>
        <v>5800000</v>
      </c>
      <c r="J137" s="146">
        <f t="shared" si="3"/>
        <v>0</v>
      </c>
    </row>
    <row r="138" spans="1:10" ht="47.25">
      <c r="A138" s="56">
        <v>160903</v>
      </c>
      <c r="B138" s="62" t="s">
        <v>600</v>
      </c>
      <c r="C138" s="62" t="s">
        <v>601</v>
      </c>
      <c r="D138" s="62" t="s">
        <v>602</v>
      </c>
      <c r="E138" s="58" t="s">
        <v>839</v>
      </c>
      <c r="F138" s="134" t="s">
        <v>848</v>
      </c>
      <c r="G138" s="623">
        <v>4700000</v>
      </c>
      <c r="H138" s="623"/>
      <c r="I138" s="623">
        <f t="shared" si="2"/>
        <v>4700000</v>
      </c>
      <c r="J138" s="146">
        <f t="shared" si="3"/>
        <v>0</v>
      </c>
    </row>
    <row r="139" spans="1:10" s="36" customFormat="1" ht="47.25">
      <c r="A139" s="544"/>
      <c r="B139" s="544">
        <v>5318100</v>
      </c>
      <c r="C139" s="544">
        <v>8100</v>
      </c>
      <c r="D139" s="544"/>
      <c r="E139" s="545" t="s">
        <v>214</v>
      </c>
      <c r="F139" s="545"/>
      <c r="G139" s="625">
        <f>G140</f>
        <v>750000</v>
      </c>
      <c r="H139" s="625">
        <f>H140</f>
        <v>350000</v>
      </c>
      <c r="I139" s="625">
        <f>I140</f>
        <v>1100000</v>
      </c>
      <c r="J139" s="663"/>
    </row>
    <row r="140" spans="1:10" ht="62.1" customHeight="1">
      <c r="A140" s="590">
        <v>250911</v>
      </c>
      <c r="B140" s="590">
        <v>5318106</v>
      </c>
      <c r="C140" s="590">
        <v>8106</v>
      </c>
      <c r="D140" s="590">
        <v>1060</v>
      </c>
      <c r="E140" s="591" t="s">
        <v>930</v>
      </c>
      <c r="F140" s="614" t="s">
        <v>848</v>
      </c>
      <c r="G140" s="622">
        <v>750000</v>
      </c>
      <c r="H140" s="622">
        <v>350000</v>
      </c>
      <c r="I140" s="622">
        <f t="shared" si="2"/>
        <v>1100000</v>
      </c>
      <c r="J140" s="146">
        <f t="shared" si="3"/>
        <v>0</v>
      </c>
    </row>
    <row r="141" spans="1:10" ht="47.25">
      <c r="A141" s="559" t="s">
        <v>418</v>
      </c>
      <c r="B141" s="559" t="s">
        <v>605</v>
      </c>
      <c r="C141" s="559"/>
      <c r="D141" s="559"/>
      <c r="E141" s="557" t="s">
        <v>880</v>
      </c>
      <c r="F141" s="635"/>
      <c r="G141" s="620">
        <f>G143</f>
        <v>0</v>
      </c>
      <c r="H141" s="620">
        <f>H143</f>
        <v>6875000</v>
      </c>
      <c r="I141" s="620">
        <f>I143</f>
        <v>6875000</v>
      </c>
      <c r="J141" s="146">
        <f t="shared" si="3"/>
        <v>0</v>
      </c>
    </row>
    <row r="142" spans="1:10" ht="47.25">
      <c r="A142" s="561"/>
      <c r="B142" s="559" t="s">
        <v>606</v>
      </c>
      <c r="C142" s="562"/>
      <c r="D142" s="562"/>
      <c r="E142" s="557" t="s">
        <v>880</v>
      </c>
      <c r="F142" s="635"/>
      <c r="G142" s="620">
        <f>G143</f>
        <v>0</v>
      </c>
      <c r="H142" s="620">
        <f>H143</f>
        <v>6875000</v>
      </c>
      <c r="I142" s="620">
        <f>I143</f>
        <v>6875000</v>
      </c>
      <c r="J142" s="146">
        <f t="shared" ref="J142:J166" si="4">G142+H142-I142</f>
        <v>0</v>
      </c>
    </row>
    <row r="143" spans="1:10" ht="63">
      <c r="A143" s="56">
        <v>240603</v>
      </c>
      <c r="B143" s="62" t="s">
        <v>607</v>
      </c>
      <c r="C143" s="62" t="s">
        <v>608</v>
      </c>
      <c r="D143" s="62" t="s">
        <v>609</v>
      </c>
      <c r="E143" s="58" t="s">
        <v>869</v>
      </c>
      <c r="F143" s="640" t="s">
        <v>804</v>
      </c>
      <c r="G143" s="629"/>
      <c r="H143" s="629">
        <v>6875000</v>
      </c>
      <c r="I143" s="629">
        <f t="shared" si="2"/>
        <v>6875000</v>
      </c>
      <c r="J143" s="146">
        <f t="shared" si="4"/>
        <v>0</v>
      </c>
    </row>
    <row r="144" spans="1:10" ht="47.25">
      <c r="A144" s="559" t="s">
        <v>862</v>
      </c>
      <c r="B144" s="559" t="s">
        <v>613</v>
      </c>
      <c r="C144" s="559"/>
      <c r="D144" s="559"/>
      <c r="E144" s="557" t="s">
        <v>879</v>
      </c>
      <c r="F144" s="635"/>
      <c r="G144" s="620">
        <f>G146</f>
        <v>319400</v>
      </c>
      <c r="H144" s="620">
        <f>H146</f>
        <v>15000</v>
      </c>
      <c r="I144" s="620">
        <f t="shared" ref="I144:I166" si="5">G144+H144</f>
        <v>334400</v>
      </c>
      <c r="J144" s="146">
        <f t="shared" si="4"/>
        <v>0</v>
      </c>
    </row>
    <row r="145" spans="1:10" ht="47.25">
      <c r="A145" s="560"/>
      <c r="B145" s="559" t="s">
        <v>614</v>
      </c>
      <c r="C145" s="559"/>
      <c r="D145" s="559"/>
      <c r="E145" s="557" t="s">
        <v>879</v>
      </c>
      <c r="F145" s="635"/>
      <c r="G145" s="620">
        <f>G146</f>
        <v>319400</v>
      </c>
      <c r="H145" s="620">
        <f>H146</f>
        <v>15000</v>
      </c>
      <c r="I145" s="620">
        <f t="shared" si="5"/>
        <v>334400</v>
      </c>
      <c r="J145" s="146">
        <f t="shared" si="4"/>
        <v>0</v>
      </c>
    </row>
    <row r="146" spans="1:10" ht="78.75">
      <c r="A146" s="56">
        <v>210105</v>
      </c>
      <c r="B146" s="62" t="s">
        <v>615</v>
      </c>
      <c r="C146" s="62" t="s">
        <v>616</v>
      </c>
      <c r="D146" s="62" t="s">
        <v>586</v>
      </c>
      <c r="E146" s="58" t="s">
        <v>789</v>
      </c>
      <c r="F146" s="640" t="s">
        <v>919</v>
      </c>
      <c r="G146" s="629">
        <v>319400</v>
      </c>
      <c r="H146" s="629">
        <v>15000</v>
      </c>
      <c r="I146" s="629">
        <f t="shared" si="5"/>
        <v>334400</v>
      </c>
      <c r="J146" s="146">
        <f t="shared" si="4"/>
        <v>0</v>
      </c>
    </row>
    <row r="147" spans="1:10" ht="63">
      <c r="A147" s="560">
        <v>73</v>
      </c>
      <c r="B147" s="559" t="s">
        <v>617</v>
      </c>
      <c r="C147" s="559"/>
      <c r="D147" s="559"/>
      <c r="E147" s="557" t="s">
        <v>23</v>
      </c>
      <c r="F147" s="635"/>
      <c r="G147" s="620">
        <f>SUM(G149:G152)</f>
        <v>1990000</v>
      </c>
      <c r="H147" s="620">
        <f>SUM(H149:H152)</f>
        <v>50000</v>
      </c>
      <c r="I147" s="620">
        <f t="shared" si="5"/>
        <v>2040000</v>
      </c>
      <c r="J147" s="146">
        <f t="shared" si="4"/>
        <v>0</v>
      </c>
    </row>
    <row r="148" spans="1:10" ht="63">
      <c r="A148" s="560"/>
      <c r="B148" s="559" t="s">
        <v>618</v>
      </c>
      <c r="C148" s="559"/>
      <c r="D148" s="559"/>
      <c r="E148" s="557" t="s">
        <v>23</v>
      </c>
      <c r="F148" s="635"/>
      <c r="G148" s="620">
        <f>G149+G150+G151+G152</f>
        <v>1990000</v>
      </c>
      <c r="H148" s="620">
        <f>H149+H150+H151+H152</f>
        <v>50000</v>
      </c>
      <c r="I148" s="620">
        <f t="shared" si="5"/>
        <v>2040000</v>
      </c>
      <c r="J148" s="146">
        <f t="shared" si="4"/>
        <v>0</v>
      </c>
    </row>
    <row r="149" spans="1:10" ht="45">
      <c r="A149" s="56">
        <v>180404</v>
      </c>
      <c r="B149" s="62" t="s">
        <v>619</v>
      </c>
      <c r="C149" s="62" t="s">
        <v>620</v>
      </c>
      <c r="D149" s="62" t="s">
        <v>621</v>
      </c>
      <c r="E149" s="58" t="s">
        <v>784</v>
      </c>
      <c r="F149" s="134" t="s">
        <v>749</v>
      </c>
      <c r="G149" s="623">
        <v>500000</v>
      </c>
      <c r="H149" s="623"/>
      <c r="I149" s="623">
        <f t="shared" si="5"/>
        <v>500000</v>
      </c>
      <c r="J149" s="146">
        <f t="shared" si="4"/>
        <v>0</v>
      </c>
    </row>
    <row r="150" spans="1:10" ht="45">
      <c r="A150" s="56">
        <v>180410</v>
      </c>
      <c r="B150" s="62" t="s">
        <v>622</v>
      </c>
      <c r="C150" s="62" t="s">
        <v>623</v>
      </c>
      <c r="D150" s="62" t="s">
        <v>621</v>
      </c>
      <c r="E150" s="58" t="s">
        <v>901</v>
      </c>
      <c r="F150" s="136" t="s">
        <v>24</v>
      </c>
      <c r="G150" s="632">
        <v>400000</v>
      </c>
      <c r="H150" s="632">
        <v>50000</v>
      </c>
      <c r="I150" s="632">
        <f t="shared" si="5"/>
        <v>450000</v>
      </c>
      <c r="J150" s="146">
        <f t="shared" si="4"/>
        <v>0</v>
      </c>
    </row>
    <row r="151" spans="1:10" ht="60">
      <c r="A151" s="56">
        <v>250404</v>
      </c>
      <c r="B151" s="62" t="s">
        <v>624</v>
      </c>
      <c r="C151" s="62" t="s">
        <v>97</v>
      </c>
      <c r="D151" s="62" t="s">
        <v>98</v>
      </c>
      <c r="E151" s="57" t="s">
        <v>552</v>
      </c>
      <c r="F151" s="136" t="s">
        <v>890</v>
      </c>
      <c r="G151" s="632">
        <v>1000000</v>
      </c>
      <c r="H151" s="632"/>
      <c r="I151" s="632">
        <f t="shared" si="5"/>
        <v>1000000</v>
      </c>
      <c r="J151" s="146">
        <f t="shared" si="4"/>
        <v>0</v>
      </c>
    </row>
    <row r="152" spans="1:10" ht="45">
      <c r="A152" s="56">
        <v>250404</v>
      </c>
      <c r="B152" s="62" t="s">
        <v>624</v>
      </c>
      <c r="C152" s="62" t="s">
        <v>97</v>
      </c>
      <c r="D152" s="62" t="s">
        <v>98</v>
      </c>
      <c r="E152" s="57" t="s">
        <v>552</v>
      </c>
      <c r="F152" s="614" t="s">
        <v>745</v>
      </c>
      <c r="G152" s="623">
        <v>90000</v>
      </c>
      <c r="H152" s="623"/>
      <c r="I152" s="632">
        <f t="shared" si="5"/>
        <v>90000</v>
      </c>
      <c r="J152" s="146">
        <f t="shared" si="4"/>
        <v>0</v>
      </c>
    </row>
    <row r="153" spans="1:10" ht="31.5">
      <c r="A153" s="560">
        <v>75</v>
      </c>
      <c r="B153" s="559" t="s">
        <v>625</v>
      </c>
      <c r="C153" s="559"/>
      <c r="D153" s="559"/>
      <c r="E153" s="557" t="s">
        <v>790</v>
      </c>
      <c r="F153" s="557"/>
      <c r="G153" s="620">
        <f>G161</f>
        <v>879000</v>
      </c>
      <c r="H153" s="620">
        <f>H161</f>
        <v>1350000</v>
      </c>
      <c r="I153" s="620">
        <f t="shared" si="5"/>
        <v>2229000</v>
      </c>
      <c r="J153" s="146">
        <f t="shared" si="4"/>
        <v>0</v>
      </c>
    </row>
    <row r="154" spans="1:10" ht="31.5">
      <c r="A154" s="560"/>
      <c r="B154" s="559" t="s">
        <v>626</v>
      </c>
      <c r="C154" s="559"/>
      <c r="D154" s="559"/>
      <c r="E154" s="557" t="s">
        <v>790</v>
      </c>
      <c r="F154" s="557"/>
      <c r="G154" s="620">
        <f>G161</f>
        <v>879000</v>
      </c>
      <c r="H154" s="620">
        <f>H161</f>
        <v>1350000</v>
      </c>
      <c r="I154" s="620">
        <f t="shared" si="5"/>
        <v>2229000</v>
      </c>
      <c r="J154" s="146">
        <f t="shared" si="4"/>
        <v>0</v>
      </c>
    </row>
    <row r="155" spans="1:10" ht="15.75" hidden="1">
      <c r="A155" s="56">
        <v>250102</v>
      </c>
      <c r="B155" s="62" t="s">
        <v>627</v>
      </c>
      <c r="C155" s="62" t="s">
        <v>628</v>
      </c>
      <c r="D155" s="62" t="s">
        <v>98</v>
      </c>
      <c r="E155" s="58" t="s">
        <v>423</v>
      </c>
      <c r="F155" s="58"/>
      <c r="G155" s="629"/>
      <c r="H155" s="629"/>
      <c r="I155" s="629">
        <f t="shared" si="5"/>
        <v>0</v>
      </c>
      <c r="J155" s="146">
        <f t="shared" si="4"/>
        <v>0</v>
      </c>
    </row>
    <row r="156" spans="1:10" ht="63" hidden="1">
      <c r="A156" s="587"/>
      <c r="B156" s="587"/>
      <c r="C156" s="587"/>
      <c r="D156" s="587"/>
      <c r="E156" s="66" t="s">
        <v>666</v>
      </c>
      <c r="F156" s="66"/>
      <c r="G156" s="633"/>
      <c r="H156" s="633"/>
      <c r="I156" s="633">
        <f t="shared" si="5"/>
        <v>0</v>
      </c>
      <c r="J156" s="146">
        <f t="shared" si="4"/>
        <v>0</v>
      </c>
    </row>
    <row r="157" spans="1:10" ht="126" hidden="1">
      <c r="A157" s="56">
        <v>250326</v>
      </c>
      <c r="B157" s="62" t="s">
        <v>631</v>
      </c>
      <c r="C157" s="62" t="s">
        <v>632</v>
      </c>
      <c r="D157" s="62" t="s">
        <v>90</v>
      </c>
      <c r="E157" s="50" t="s">
        <v>69</v>
      </c>
      <c r="F157" s="50"/>
      <c r="G157" s="634"/>
      <c r="H157" s="634"/>
      <c r="I157" s="634">
        <f t="shared" si="5"/>
        <v>0</v>
      </c>
      <c r="J157" s="146">
        <f t="shared" si="4"/>
        <v>0</v>
      </c>
    </row>
    <row r="158" spans="1:10" ht="141.75" hidden="1">
      <c r="A158" s="56">
        <v>250328</v>
      </c>
      <c r="B158" s="62" t="s">
        <v>633</v>
      </c>
      <c r="C158" s="62" t="s">
        <v>634</v>
      </c>
      <c r="D158" s="62" t="s">
        <v>90</v>
      </c>
      <c r="E158" s="49" t="s">
        <v>389</v>
      </c>
      <c r="F158" s="49"/>
      <c r="G158" s="634"/>
      <c r="H158" s="634"/>
      <c r="I158" s="634">
        <f t="shared" si="5"/>
        <v>0</v>
      </c>
      <c r="J158" s="146">
        <f t="shared" si="4"/>
        <v>0</v>
      </c>
    </row>
    <row r="159" spans="1:10" ht="78.75" hidden="1">
      <c r="A159" s="56">
        <v>250330</v>
      </c>
      <c r="B159" s="62" t="s">
        <v>635</v>
      </c>
      <c r="C159" s="62" t="s">
        <v>636</v>
      </c>
      <c r="D159" s="62" t="s">
        <v>90</v>
      </c>
      <c r="E159" s="49" t="s">
        <v>44</v>
      </c>
      <c r="F159" s="49"/>
      <c r="G159" s="634"/>
      <c r="H159" s="634"/>
      <c r="I159" s="634">
        <f t="shared" si="5"/>
        <v>0</v>
      </c>
      <c r="J159" s="146">
        <f t="shared" si="4"/>
        <v>0</v>
      </c>
    </row>
    <row r="160" spans="1:10" ht="201.6" hidden="1" customHeight="1">
      <c r="A160" s="54">
        <v>250376</v>
      </c>
      <c r="B160" s="540" t="s">
        <v>640</v>
      </c>
      <c r="C160" s="540" t="s">
        <v>641</v>
      </c>
      <c r="D160" s="540" t="s">
        <v>90</v>
      </c>
      <c r="E160" s="51" t="s">
        <v>667</v>
      </c>
      <c r="F160" s="51"/>
      <c r="G160" s="634"/>
      <c r="H160" s="634"/>
      <c r="I160" s="634">
        <f t="shared" si="5"/>
        <v>0</v>
      </c>
      <c r="J160" s="146">
        <f t="shared" si="4"/>
        <v>0</v>
      </c>
    </row>
    <row r="161" spans="1:10" ht="45">
      <c r="A161" s="56">
        <v>250380</v>
      </c>
      <c r="B161" s="62" t="s">
        <v>644</v>
      </c>
      <c r="C161" s="62" t="s">
        <v>89</v>
      </c>
      <c r="D161" s="62" t="s">
        <v>90</v>
      </c>
      <c r="E161" s="57" t="s">
        <v>526</v>
      </c>
      <c r="F161" s="614" t="s">
        <v>745</v>
      </c>
      <c r="G161" s="631">
        <v>879000</v>
      </c>
      <c r="H161" s="631">
        <v>1350000</v>
      </c>
      <c r="I161" s="631">
        <f t="shared" si="5"/>
        <v>2229000</v>
      </c>
      <c r="J161" s="146">
        <f t="shared" si="4"/>
        <v>0</v>
      </c>
    </row>
    <row r="162" spans="1:10" ht="15.75" hidden="1">
      <c r="A162" s="56">
        <v>250380</v>
      </c>
      <c r="B162" s="62" t="s">
        <v>644</v>
      </c>
      <c r="C162" s="62" t="s">
        <v>89</v>
      </c>
      <c r="D162" s="62" t="s">
        <v>90</v>
      </c>
      <c r="E162" s="57" t="s">
        <v>526</v>
      </c>
      <c r="F162" s="57"/>
      <c r="G162" s="631"/>
      <c r="H162" s="631"/>
      <c r="I162" s="631"/>
      <c r="J162" s="146">
        <f t="shared" si="4"/>
        <v>0</v>
      </c>
    </row>
    <row r="163" spans="1:10" ht="15.75" hidden="1">
      <c r="A163" s="56">
        <v>250380</v>
      </c>
      <c r="B163" s="62" t="s">
        <v>644</v>
      </c>
      <c r="C163" s="62" t="s">
        <v>89</v>
      </c>
      <c r="D163" s="62" t="s">
        <v>90</v>
      </c>
      <c r="E163" s="57" t="s">
        <v>526</v>
      </c>
      <c r="F163" s="57"/>
      <c r="G163" s="631"/>
      <c r="H163" s="631"/>
      <c r="I163" s="631"/>
      <c r="J163" s="146">
        <f t="shared" si="4"/>
        <v>0</v>
      </c>
    </row>
    <row r="164" spans="1:10" ht="15.75" hidden="1">
      <c r="A164" s="56">
        <v>250380</v>
      </c>
      <c r="B164" s="62" t="s">
        <v>644</v>
      </c>
      <c r="C164" s="62" t="s">
        <v>89</v>
      </c>
      <c r="D164" s="62" t="s">
        <v>90</v>
      </c>
      <c r="E164" s="57" t="s">
        <v>526</v>
      </c>
      <c r="F164" s="57"/>
      <c r="G164" s="631"/>
      <c r="H164" s="631"/>
      <c r="I164" s="631"/>
      <c r="J164" s="146">
        <f t="shared" si="4"/>
        <v>0</v>
      </c>
    </row>
    <row r="165" spans="1:10" ht="15.75" hidden="1">
      <c r="A165" s="56">
        <v>250380</v>
      </c>
      <c r="B165" s="62" t="s">
        <v>644</v>
      </c>
      <c r="C165" s="62" t="s">
        <v>89</v>
      </c>
      <c r="D165" s="62" t="s">
        <v>90</v>
      </c>
      <c r="E165" s="57" t="s">
        <v>526</v>
      </c>
      <c r="F165" s="57"/>
      <c r="G165" s="631"/>
      <c r="H165" s="631"/>
      <c r="I165" s="631"/>
      <c r="J165" s="146">
        <f t="shared" si="4"/>
        <v>0</v>
      </c>
    </row>
    <row r="166" spans="1:10" ht="15.75">
      <c r="A166" s="560"/>
      <c r="B166" s="559"/>
      <c r="C166" s="559"/>
      <c r="D166" s="559"/>
      <c r="E166" s="566" t="s">
        <v>380</v>
      </c>
      <c r="F166" s="566"/>
      <c r="G166" s="607">
        <f>G10+G18+G23+G77+G94+G102+G116+G125+G136+G141+G144+G147+G133+G153</f>
        <v>41045400</v>
      </c>
      <c r="H166" s="607">
        <f>H10+H18+H23+H77+H94+H102+H116+H125+H136+H141+H144+H147+H133+H153</f>
        <v>14112200</v>
      </c>
      <c r="I166" s="607">
        <f t="shared" si="5"/>
        <v>55157600</v>
      </c>
      <c r="J166" s="146">
        <f t="shared" si="4"/>
        <v>0</v>
      </c>
    </row>
    <row r="167" spans="1:10" ht="18">
      <c r="A167" s="116"/>
      <c r="B167" s="116"/>
      <c r="C167" s="116"/>
      <c r="D167" s="116"/>
      <c r="E167" s="116"/>
      <c r="F167" s="116"/>
      <c r="G167" s="617"/>
      <c r="H167" s="617"/>
      <c r="I167" s="617"/>
    </row>
    <row r="168" spans="1:10" ht="18.75">
      <c r="A168" s="116"/>
      <c r="B168" s="291" t="s">
        <v>987</v>
      </c>
      <c r="C168" s="291"/>
      <c r="D168" s="291"/>
      <c r="E168" s="295"/>
      <c r="F168" s="296"/>
      <c r="G168" s="618" t="s">
        <v>988</v>
      </c>
      <c r="H168" s="138"/>
      <c r="I168" s="617"/>
    </row>
    <row r="169" spans="1:10" ht="18">
      <c r="A169" s="116"/>
      <c r="B169" s="116"/>
      <c r="C169" s="116"/>
      <c r="D169" s="116"/>
      <c r="E169" s="116"/>
      <c r="F169" s="116"/>
      <c r="G169" s="617"/>
      <c r="H169" s="617"/>
      <c r="I169" s="617"/>
    </row>
    <row r="170" spans="1:10" ht="18">
      <c r="A170" s="116"/>
      <c r="B170" s="116"/>
      <c r="C170" s="116"/>
      <c r="D170" s="116"/>
      <c r="E170" s="116"/>
      <c r="F170" s="116"/>
      <c r="G170" s="617"/>
      <c r="H170" s="617"/>
      <c r="I170" s="617"/>
    </row>
    <row r="171" spans="1:10" s="699" customFormat="1" ht="18">
      <c r="A171" s="786"/>
      <c r="B171" s="786"/>
      <c r="C171" s="786"/>
      <c r="D171" s="786"/>
      <c r="E171" s="786"/>
      <c r="F171" s="786"/>
      <c r="G171" s="787"/>
      <c r="H171" s="787"/>
      <c r="I171" s="787"/>
    </row>
    <row r="172" spans="1:10" s="699" customFormat="1" ht="18">
      <c r="A172" s="786"/>
      <c r="B172" s="786"/>
      <c r="C172" s="786"/>
      <c r="D172" s="786"/>
      <c r="E172" s="786"/>
      <c r="F172" s="786"/>
      <c r="G172" s="787"/>
      <c r="H172" s="787"/>
      <c r="I172" s="787"/>
    </row>
    <row r="173" spans="1:10" s="699" customFormat="1" ht="18">
      <c r="A173" s="786"/>
      <c r="B173" s="786"/>
      <c r="C173" s="786"/>
      <c r="D173" s="786"/>
      <c r="E173" s="786"/>
      <c r="F173" s="786" t="s">
        <v>669</v>
      </c>
      <c r="G173" s="788">
        <f>G11+G19+G24+G78+G95+G103+G117+G126+G137+G142+G145+G148+G154+G134</f>
        <v>41045400</v>
      </c>
      <c r="H173" s="788">
        <f>H11+H19+H24+H78+H95+H103+H117+H126+H137+H142+H145+H148+H154+H134</f>
        <v>14112200</v>
      </c>
      <c r="I173" s="788">
        <f>I11+I19+I24+I78+I95+I103+I117+I126+I137+I142+I145+I148+I154+I134</f>
        <v>55157600</v>
      </c>
    </row>
    <row r="174" spans="1:10" s="699" customFormat="1" ht="18">
      <c r="A174" s="786"/>
      <c r="B174" s="786"/>
      <c r="C174" s="786"/>
      <c r="D174" s="786"/>
      <c r="E174" s="786"/>
      <c r="F174" s="786"/>
      <c r="G174" s="787" t="b">
        <f>G166=G173</f>
        <v>1</v>
      </c>
      <c r="H174" s="787" t="b">
        <f>H166=H173</f>
        <v>1</v>
      </c>
      <c r="I174" s="787" t="b">
        <f>I166=I173</f>
        <v>1</v>
      </c>
    </row>
    <row r="175" spans="1:10" s="699" customFormat="1" ht="18">
      <c r="A175" s="786"/>
      <c r="B175" s="786"/>
      <c r="C175" s="786"/>
      <c r="D175" s="786"/>
      <c r="E175" s="786"/>
      <c r="F175" s="786"/>
      <c r="G175" s="787"/>
      <c r="H175" s="787"/>
      <c r="I175" s="787"/>
    </row>
    <row r="176" spans="1:10" s="699" customFormat="1" ht="18">
      <c r="A176" s="786"/>
      <c r="B176" s="786"/>
      <c r="C176" s="786"/>
      <c r="D176" s="786"/>
      <c r="E176" s="786"/>
      <c r="F176" s="786"/>
      <c r="G176" s="787"/>
      <c r="H176" s="787"/>
      <c r="I176" s="787"/>
    </row>
    <row r="177" spans="1:9" s="699" customFormat="1" ht="18">
      <c r="A177" s="786"/>
      <c r="B177" s="786"/>
      <c r="C177" s="786"/>
      <c r="D177" s="786"/>
      <c r="E177" s="786"/>
      <c r="F177" s="786"/>
      <c r="G177" s="787"/>
      <c r="H177" s="787"/>
      <c r="I177" s="787"/>
    </row>
    <row r="178" spans="1:9" ht="18">
      <c r="A178" s="116"/>
      <c r="B178" s="116"/>
      <c r="C178" s="116"/>
      <c r="D178" s="116"/>
      <c r="E178" s="116"/>
      <c r="F178" s="116"/>
      <c r="G178" s="617"/>
      <c r="H178" s="617"/>
      <c r="I178" s="617"/>
    </row>
    <row r="179" spans="1:9" ht="18">
      <c r="A179" s="116"/>
      <c r="B179" s="116"/>
      <c r="C179" s="116"/>
      <c r="D179" s="116"/>
      <c r="E179" s="116"/>
      <c r="F179" s="116"/>
      <c r="G179" s="617"/>
      <c r="H179" s="617"/>
      <c r="I179" s="617"/>
    </row>
    <row r="180" spans="1:9" ht="18">
      <c r="A180" s="116"/>
      <c r="B180" s="116"/>
      <c r="C180" s="116"/>
      <c r="D180" s="116"/>
      <c r="E180" s="116"/>
      <c r="F180" s="116"/>
      <c r="G180" s="617"/>
      <c r="H180" s="617"/>
      <c r="I180" s="617"/>
    </row>
    <row r="181" spans="1:9" ht="18">
      <c r="A181" s="116"/>
      <c r="B181" s="116"/>
      <c r="C181" s="116"/>
      <c r="D181" s="116"/>
      <c r="E181" s="116"/>
      <c r="F181" s="116"/>
      <c r="G181" s="617"/>
      <c r="H181" s="617"/>
      <c r="I181" s="617"/>
    </row>
    <row r="182" spans="1:9">
      <c r="G182" s="619"/>
      <c r="H182" s="619"/>
      <c r="I182" s="619"/>
    </row>
    <row r="183" spans="1:9">
      <c r="G183" s="619"/>
      <c r="H183" s="619"/>
      <c r="I183" s="619"/>
    </row>
    <row r="184" spans="1:9">
      <c r="G184" s="619"/>
      <c r="H184" s="619"/>
      <c r="I184" s="619"/>
    </row>
    <row r="185" spans="1:9">
      <c r="G185" s="619"/>
      <c r="H185" s="619"/>
      <c r="I185" s="619"/>
    </row>
    <row r="186" spans="1:9">
      <c r="G186" s="619"/>
      <c r="H186" s="619"/>
      <c r="I186" s="619"/>
    </row>
    <row r="187" spans="1:9">
      <c r="G187" s="619"/>
      <c r="H187" s="619"/>
      <c r="I187" s="619"/>
    </row>
    <row r="188" spans="1:9">
      <c r="G188" s="619"/>
      <c r="H188" s="619"/>
      <c r="I188" s="619"/>
    </row>
    <row r="189" spans="1:9">
      <c r="G189" s="619"/>
      <c r="H189" s="619"/>
      <c r="I189" s="619"/>
    </row>
    <row r="190" spans="1:9">
      <c r="G190" s="619"/>
      <c r="H190" s="619"/>
      <c r="I190" s="619"/>
    </row>
    <row r="191" spans="1:9">
      <c r="G191" s="619"/>
      <c r="H191" s="619"/>
      <c r="I191" s="619"/>
    </row>
    <row r="192" spans="1:9">
      <c r="G192" s="619"/>
      <c r="H192" s="619"/>
      <c r="I192" s="619"/>
    </row>
    <row r="193" spans="7:9">
      <c r="G193" s="619"/>
      <c r="H193" s="619"/>
      <c r="I193" s="619"/>
    </row>
    <row r="194" spans="7:9">
      <c r="G194" s="619"/>
      <c r="H194" s="619"/>
      <c r="I194" s="619"/>
    </row>
    <row r="195" spans="7:9">
      <c r="G195" s="619"/>
      <c r="H195" s="619"/>
      <c r="I195" s="619"/>
    </row>
    <row r="196" spans="7:9">
      <c r="G196" s="619"/>
      <c r="H196" s="619"/>
      <c r="I196" s="619"/>
    </row>
    <row r="197" spans="7:9">
      <c r="G197" s="619"/>
      <c r="H197" s="619"/>
      <c r="I197" s="619"/>
    </row>
    <row r="198" spans="7:9">
      <c r="G198" s="619"/>
      <c r="H198" s="619"/>
      <c r="I198" s="619"/>
    </row>
    <row r="199" spans="7:9">
      <c r="G199" s="619"/>
      <c r="H199" s="619"/>
      <c r="I199" s="619"/>
    </row>
    <row r="200" spans="7:9">
      <c r="G200" s="619"/>
      <c r="H200" s="619"/>
      <c r="I200" s="619"/>
    </row>
    <row r="201" spans="7:9">
      <c r="G201" s="619"/>
      <c r="H201" s="619"/>
      <c r="I201" s="619"/>
    </row>
    <row r="202" spans="7:9">
      <c r="G202" s="619"/>
      <c r="H202" s="619"/>
      <c r="I202" s="619"/>
    </row>
    <row r="203" spans="7:9">
      <c r="G203" s="619"/>
      <c r="H203" s="619"/>
      <c r="I203" s="619"/>
    </row>
    <row r="204" spans="7:9">
      <c r="G204" s="619"/>
      <c r="H204" s="619"/>
      <c r="I204" s="619"/>
    </row>
    <row r="205" spans="7:9">
      <c r="G205" s="619"/>
      <c r="H205" s="619"/>
      <c r="I205" s="619"/>
    </row>
    <row r="206" spans="7:9">
      <c r="G206" s="619"/>
      <c r="H206" s="619"/>
      <c r="I206" s="619"/>
    </row>
    <row r="207" spans="7:9">
      <c r="G207" s="619"/>
      <c r="H207" s="619"/>
      <c r="I207" s="619"/>
    </row>
    <row r="208" spans="7:9">
      <c r="G208" s="619"/>
      <c r="H208" s="619"/>
      <c r="I208" s="619"/>
    </row>
    <row r="209" spans="7:9">
      <c r="G209" s="619"/>
      <c r="H209" s="619"/>
      <c r="I209" s="619"/>
    </row>
    <row r="210" spans="7:9">
      <c r="G210" s="619"/>
      <c r="H210" s="619"/>
      <c r="I210" s="619"/>
    </row>
    <row r="211" spans="7:9">
      <c r="G211" s="619"/>
      <c r="H211" s="619"/>
      <c r="I211" s="619"/>
    </row>
    <row r="212" spans="7:9">
      <c r="G212" s="34"/>
      <c r="H212" s="34"/>
      <c r="I212" s="34"/>
    </row>
    <row r="213" spans="7:9">
      <c r="G213" s="34"/>
      <c r="H213" s="34"/>
      <c r="I213" s="34"/>
    </row>
    <row r="214" spans="7:9">
      <c r="G214" s="34"/>
      <c r="H214" s="34"/>
      <c r="I214" s="34"/>
    </row>
    <row r="215" spans="7:9">
      <c r="G215" s="34"/>
      <c r="H215" s="34"/>
      <c r="I215" s="34"/>
    </row>
    <row r="216" spans="7:9">
      <c r="G216" s="34"/>
      <c r="H216" s="34"/>
      <c r="I216" s="34"/>
    </row>
    <row r="217" spans="7:9">
      <c r="G217" s="34"/>
      <c r="H217" s="34"/>
      <c r="I217" s="34"/>
    </row>
    <row r="218" spans="7:9">
      <c r="G218" s="34"/>
      <c r="H218" s="34"/>
      <c r="I218" s="34"/>
    </row>
    <row r="219" spans="7:9">
      <c r="G219" s="34"/>
      <c r="H219" s="34"/>
      <c r="I219" s="34"/>
    </row>
    <row r="220" spans="7:9">
      <c r="G220" s="34"/>
      <c r="H220" s="34"/>
      <c r="I220" s="34"/>
    </row>
    <row r="221" spans="7:9">
      <c r="G221" s="34"/>
      <c r="H221" s="34"/>
      <c r="I221" s="34"/>
    </row>
    <row r="222" spans="7:9">
      <c r="G222" s="34"/>
      <c r="H222" s="34"/>
      <c r="I222" s="34"/>
    </row>
    <row r="223" spans="7:9">
      <c r="G223" s="34"/>
      <c r="H223" s="34"/>
      <c r="I223" s="34"/>
    </row>
    <row r="224" spans="7:9">
      <c r="G224" s="34"/>
      <c r="H224" s="34"/>
      <c r="I224" s="34"/>
    </row>
    <row r="225" spans="7:9">
      <c r="G225" s="34"/>
      <c r="H225" s="34"/>
      <c r="I225" s="34"/>
    </row>
    <row r="226" spans="7:9">
      <c r="G226" s="34"/>
      <c r="H226" s="34"/>
      <c r="I226" s="34"/>
    </row>
    <row r="227" spans="7:9">
      <c r="G227" s="34"/>
      <c r="H227" s="34"/>
      <c r="I227" s="34"/>
    </row>
    <row r="228" spans="7:9">
      <c r="G228" s="34"/>
      <c r="H228" s="34"/>
      <c r="I228" s="34"/>
    </row>
    <row r="229" spans="7:9">
      <c r="G229" s="34"/>
      <c r="H229" s="34"/>
      <c r="I229" s="34"/>
    </row>
    <row r="230" spans="7:9">
      <c r="G230" s="34"/>
      <c r="H230" s="34"/>
      <c r="I230" s="34"/>
    </row>
    <row r="231" spans="7:9">
      <c r="G231" s="34"/>
      <c r="H231" s="34"/>
      <c r="I231" s="34"/>
    </row>
    <row r="232" spans="7:9">
      <c r="G232" s="34"/>
      <c r="H232" s="34"/>
      <c r="I232" s="34"/>
    </row>
    <row r="233" spans="7:9">
      <c r="G233" s="34"/>
      <c r="H233" s="34"/>
      <c r="I233" s="34"/>
    </row>
    <row r="234" spans="7:9">
      <c r="G234" s="34"/>
      <c r="H234" s="34"/>
      <c r="I234" s="34"/>
    </row>
    <row r="235" spans="7:9">
      <c r="G235" s="34"/>
      <c r="H235" s="34"/>
      <c r="I235" s="34"/>
    </row>
    <row r="236" spans="7:9">
      <c r="G236" s="34"/>
      <c r="H236" s="34"/>
      <c r="I236" s="34"/>
    </row>
    <row r="237" spans="7:9">
      <c r="G237" s="34"/>
      <c r="H237" s="34"/>
      <c r="I237" s="34"/>
    </row>
    <row r="238" spans="7:9">
      <c r="G238" s="34"/>
      <c r="H238" s="34"/>
      <c r="I238" s="34"/>
    </row>
    <row r="239" spans="7:9">
      <c r="G239" s="34"/>
      <c r="H239" s="34"/>
      <c r="I239" s="34"/>
    </row>
    <row r="240" spans="7:9">
      <c r="G240" s="34"/>
      <c r="H240" s="34"/>
      <c r="I240" s="34"/>
    </row>
    <row r="241" spans="7:9">
      <c r="G241" s="34"/>
      <c r="H241" s="34"/>
      <c r="I241" s="34"/>
    </row>
    <row r="242" spans="7:9">
      <c r="G242" s="34"/>
      <c r="H242" s="34"/>
      <c r="I242" s="34"/>
    </row>
    <row r="243" spans="7:9">
      <c r="G243" s="34"/>
      <c r="H243" s="34"/>
      <c r="I243" s="34"/>
    </row>
    <row r="244" spans="7:9">
      <c r="G244" s="34"/>
      <c r="H244" s="34"/>
      <c r="I244" s="34"/>
    </row>
    <row r="245" spans="7:9">
      <c r="G245" s="34"/>
      <c r="H245" s="34"/>
      <c r="I245" s="34"/>
    </row>
    <row r="246" spans="7:9">
      <c r="G246" s="34"/>
      <c r="H246" s="34"/>
      <c r="I246" s="34"/>
    </row>
    <row r="247" spans="7:9">
      <c r="G247" s="34"/>
      <c r="H247" s="34"/>
      <c r="I247" s="34"/>
    </row>
    <row r="248" spans="7:9">
      <c r="G248" s="34"/>
      <c r="H248" s="34"/>
      <c r="I248" s="34"/>
    </row>
    <row r="249" spans="7:9">
      <c r="G249" s="34"/>
      <c r="H249" s="34"/>
      <c r="I249" s="34"/>
    </row>
    <row r="250" spans="7:9">
      <c r="G250" s="34"/>
      <c r="H250" s="34"/>
      <c r="I250" s="34"/>
    </row>
    <row r="251" spans="7:9">
      <c r="G251" s="34"/>
      <c r="H251" s="34"/>
      <c r="I251" s="34"/>
    </row>
    <row r="252" spans="7:9">
      <c r="G252" s="34"/>
      <c r="H252" s="34"/>
      <c r="I252" s="34"/>
    </row>
    <row r="253" spans="7:9">
      <c r="G253" s="34"/>
      <c r="H253" s="34"/>
      <c r="I253" s="34"/>
    </row>
    <row r="254" spans="7:9">
      <c r="G254" s="34"/>
      <c r="H254" s="34"/>
      <c r="I254" s="34"/>
    </row>
    <row r="255" spans="7:9">
      <c r="G255" s="34"/>
      <c r="H255" s="34"/>
      <c r="I255" s="34"/>
    </row>
    <row r="256" spans="7:9">
      <c r="G256" s="34"/>
      <c r="H256" s="34"/>
      <c r="I256" s="34"/>
    </row>
    <row r="257" spans="7:9">
      <c r="G257" s="34"/>
      <c r="H257" s="34"/>
      <c r="I257" s="34"/>
    </row>
    <row r="258" spans="7:9">
      <c r="G258" s="34"/>
      <c r="H258" s="34"/>
      <c r="I258" s="34"/>
    </row>
    <row r="259" spans="7:9">
      <c r="G259" s="34"/>
      <c r="H259" s="34"/>
      <c r="I259" s="34"/>
    </row>
    <row r="260" spans="7:9">
      <c r="G260" s="34"/>
      <c r="H260" s="34"/>
      <c r="I260" s="34"/>
    </row>
    <row r="261" spans="7:9">
      <c r="G261" s="34"/>
      <c r="H261" s="34"/>
      <c r="I261" s="34"/>
    </row>
    <row r="262" spans="7:9">
      <c r="G262" s="34"/>
      <c r="H262" s="34"/>
      <c r="I262" s="34"/>
    </row>
    <row r="263" spans="7:9">
      <c r="G263" s="34"/>
      <c r="H263" s="34"/>
      <c r="I263" s="34"/>
    </row>
    <row r="264" spans="7:9">
      <c r="G264" s="34"/>
      <c r="H264" s="34"/>
      <c r="I264" s="34"/>
    </row>
    <row r="265" spans="7:9">
      <c r="G265" s="34"/>
      <c r="H265" s="34"/>
      <c r="I265" s="34"/>
    </row>
    <row r="266" spans="7:9">
      <c r="G266" s="34"/>
      <c r="H266" s="34"/>
      <c r="I266" s="34"/>
    </row>
    <row r="267" spans="7:9">
      <c r="G267" s="34"/>
      <c r="H267" s="34"/>
      <c r="I267" s="34"/>
    </row>
    <row r="268" spans="7:9">
      <c r="G268" s="34"/>
      <c r="H268" s="34"/>
      <c r="I268" s="34"/>
    </row>
    <row r="269" spans="7:9">
      <c r="G269" s="34"/>
      <c r="H269" s="34"/>
      <c r="I269" s="34"/>
    </row>
    <row r="270" spans="7:9">
      <c r="G270" s="34"/>
      <c r="H270" s="34"/>
      <c r="I270" s="34"/>
    </row>
    <row r="271" spans="7:9">
      <c r="G271" s="34"/>
      <c r="H271" s="34"/>
      <c r="I271" s="34"/>
    </row>
    <row r="272" spans="7:9">
      <c r="G272" s="34"/>
      <c r="H272" s="34"/>
      <c r="I272" s="34"/>
    </row>
    <row r="273" spans="7:9">
      <c r="G273" s="34"/>
      <c r="H273" s="34"/>
      <c r="I273" s="34"/>
    </row>
    <row r="274" spans="7:9">
      <c r="G274" s="34"/>
      <c r="H274" s="34"/>
      <c r="I274" s="34"/>
    </row>
    <row r="275" spans="7:9">
      <c r="G275" s="34"/>
      <c r="H275" s="34"/>
      <c r="I275" s="34"/>
    </row>
    <row r="276" spans="7:9">
      <c r="G276" s="34"/>
      <c r="H276" s="34"/>
      <c r="I276" s="34"/>
    </row>
    <row r="277" spans="7:9">
      <c r="G277" s="34"/>
      <c r="H277" s="34"/>
      <c r="I277" s="34"/>
    </row>
    <row r="278" spans="7:9">
      <c r="G278" s="34"/>
      <c r="H278" s="34"/>
      <c r="I278" s="34"/>
    </row>
    <row r="279" spans="7:9">
      <c r="G279" s="34"/>
      <c r="H279" s="34"/>
      <c r="I279" s="34"/>
    </row>
    <row r="280" spans="7:9">
      <c r="G280" s="34"/>
      <c r="H280" s="34"/>
      <c r="I280" s="34"/>
    </row>
    <row r="281" spans="7:9">
      <c r="G281" s="34"/>
      <c r="H281" s="34"/>
      <c r="I281" s="34"/>
    </row>
    <row r="282" spans="7:9">
      <c r="G282" s="34"/>
      <c r="H282" s="34"/>
      <c r="I282" s="34"/>
    </row>
    <row r="283" spans="7:9">
      <c r="G283" s="34"/>
      <c r="H283" s="34"/>
      <c r="I283" s="34"/>
    </row>
    <row r="284" spans="7:9">
      <c r="G284" s="34"/>
      <c r="H284" s="34"/>
      <c r="I284" s="34"/>
    </row>
  </sheetData>
  <mergeCells count="16">
    <mergeCell ref="F92:F93"/>
    <mergeCell ref="C7:C8"/>
    <mergeCell ref="E7:E8"/>
    <mergeCell ref="E15:E17"/>
    <mergeCell ref="D15:D17"/>
    <mergeCell ref="C15:C17"/>
    <mergeCell ref="D7:D8"/>
    <mergeCell ref="B15:B17"/>
    <mergeCell ref="A15:A17"/>
    <mergeCell ref="G4:I4"/>
    <mergeCell ref="A5:I5"/>
    <mergeCell ref="F7:F8"/>
    <mergeCell ref="G7:G8"/>
    <mergeCell ref="H7:H8"/>
    <mergeCell ref="I7:I8"/>
    <mergeCell ref="B7:B8"/>
  </mergeCells>
  <phoneticPr fontId="0" type="noConversion"/>
  <printOptions horizontalCentered="1"/>
  <pageMargins left="0.26" right="0" top="0.46" bottom="0.43" header="0.17" footer="0.15748031496062992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дод1</vt:lpstr>
      <vt:lpstr>дод2</vt:lpstr>
      <vt:lpstr>дод3</vt:lpstr>
      <vt:lpstr>дод4</vt:lpstr>
      <vt:lpstr>дод5</vt:lpstr>
      <vt:lpstr>дод5.1</vt:lpstr>
      <vt:lpstr>дод6</vt:lpstr>
      <vt:lpstr> дод7</vt:lpstr>
      <vt:lpstr>' дод7'!Заголовки_для_печати</vt:lpstr>
      <vt:lpstr>дод1!Заголовки_для_печати</vt:lpstr>
      <vt:lpstr>дод2!Заголовки_для_печати</vt:lpstr>
      <vt:lpstr>дод3!Заголовки_для_печати</vt:lpstr>
      <vt:lpstr>дод4!Заголовки_для_печати</vt:lpstr>
      <vt:lpstr>дод5!Заголовки_для_печати</vt:lpstr>
      <vt:lpstr>дод5.1!Заголовки_для_печати</vt:lpstr>
      <vt:lpstr>дод6!Заголовки_для_печати</vt:lpstr>
      <vt:lpstr>' дод7'!Область_печати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  <vt:lpstr>дод5.1!Область_печати</vt:lpstr>
      <vt:lpstr>дод6!Область_печати</vt:lpstr>
    </vt:vector>
  </TitlesOfParts>
  <Company>Минфин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бюжетний відділ</dc:creator>
  <cp:lastModifiedBy>Анатолий Цюпа</cp:lastModifiedBy>
  <cp:lastPrinted>2016-12-28T15:30:59Z</cp:lastPrinted>
  <dcterms:created xsi:type="dcterms:W3CDTF">2000-03-27T15:08:06Z</dcterms:created>
  <dcterms:modified xsi:type="dcterms:W3CDTF">2016-12-29T08:00:46Z</dcterms:modified>
</cp:coreProperties>
</file>